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B2DE8F21-17D4-4EC8-9C9A-7B97070B8BE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  <sheet name="střediska" sheetId="6" r:id="rId2"/>
  </sheets>
  <definedNames>
    <definedName name="_xlnm.Print_Area" localSheetId="0">'NR 2023'!$A$1:$AC$90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9" i="6" l="1"/>
  <c r="W39" i="6"/>
  <c r="V39" i="6"/>
  <c r="X65" i="6"/>
  <c r="V65" i="6"/>
  <c r="X91" i="6"/>
  <c r="W91" i="6"/>
  <c r="V91" i="6"/>
  <c r="X83" i="6"/>
  <c r="W83" i="6"/>
  <c r="V83" i="6"/>
  <c r="AA39" i="3"/>
  <c r="Y39" i="3"/>
  <c r="AA38" i="3"/>
  <c r="AA37" i="3"/>
  <c r="AA36" i="3"/>
  <c r="AA35" i="3"/>
  <c r="AA34" i="3"/>
  <c r="AA33" i="3"/>
  <c r="AA32" i="3"/>
  <c r="AA31" i="3"/>
  <c r="AA30" i="3"/>
  <c r="AA29" i="3"/>
  <c r="AA28" i="3"/>
  <c r="Z39" i="3"/>
  <c r="X39" i="3"/>
  <c r="X32" i="3"/>
  <c r="V34" i="6"/>
  <c r="Y16" i="3"/>
  <c r="X99" i="6" l="1"/>
  <c r="V99" i="6" s="1"/>
  <c r="X101" i="6"/>
  <c r="X96" i="6"/>
  <c r="X86" i="6"/>
  <c r="V86" i="6" s="1"/>
  <c r="X84" i="6"/>
  <c r="V84" i="6" s="1"/>
  <c r="V101" i="6"/>
  <c r="V98" i="6"/>
  <c r="V96" i="6"/>
  <c r="V95" i="6"/>
  <c r="V94" i="6"/>
  <c r="V92" i="6"/>
  <c r="V89" i="6"/>
  <c r="V87" i="6"/>
  <c r="V85" i="6"/>
  <c r="X50" i="6"/>
  <c r="W50" i="6"/>
  <c r="X38" i="6"/>
  <c r="X31" i="6" s="1"/>
  <c r="W38" i="6"/>
  <c r="W31" i="6" s="1"/>
  <c r="V24" i="6"/>
  <c r="W13" i="6"/>
  <c r="X13" i="6"/>
  <c r="X24" i="6"/>
  <c r="X5" i="6"/>
  <c r="W5" i="6"/>
  <c r="V5" i="6"/>
  <c r="V6" i="6"/>
  <c r="X97" i="6"/>
  <c r="V97" i="6" s="1"/>
  <c r="Y18" i="6"/>
  <c r="Y34" i="3"/>
  <c r="Y33" i="3"/>
  <c r="M50" i="3"/>
  <c r="Y38" i="3"/>
  <c r="Y37" i="3"/>
  <c r="Y36" i="3"/>
  <c r="Y31" i="3"/>
  <c r="Y30" i="3"/>
  <c r="Y29" i="3"/>
  <c r="Y28" i="3"/>
  <c r="Z32" i="3"/>
  <c r="V45" i="6"/>
  <c r="V44" i="6"/>
  <c r="D50" i="3" l="1"/>
  <c r="E51" i="3"/>
  <c r="F52" i="3"/>
  <c r="F50" i="3" s="1"/>
  <c r="E52" i="3"/>
  <c r="E38" i="3"/>
  <c r="F39" i="3"/>
  <c r="E50" i="3" l="1"/>
  <c r="O50" i="6"/>
  <c r="P50" i="6"/>
  <c r="O100" i="6"/>
  <c r="P100" i="6"/>
  <c r="O99" i="6"/>
  <c r="P99" i="6"/>
  <c r="O95" i="6"/>
  <c r="P95" i="6"/>
  <c r="O94" i="6"/>
  <c r="P94" i="6"/>
  <c r="O93" i="6"/>
  <c r="P93" i="6"/>
  <c r="O92" i="6"/>
  <c r="P92" i="6"/>
  <c r="P89" i="6"/>
  <c r="O87" i="6"/>
  <c r="P87" i="6"/>
  <c r="O86" i="6"/>
  <c r="P86" i="6"/>
  <c r="O84" i="6"/>
  <c r="P84" i="6"/>
  <c r="N6" i="6"/>
  <c r="V17" i="6" l="1"/>
  <c r="V11" i="6"/>
  <c r="N49" i="6" l="1"/>
  <c r="N48" i="6"/>
  <c r="N47" i="6"/>
  <c r="N45" i="6"/>
  <c r="N44" i="6"/>
  <c r="N42" i="6"/>
  <c r="N37" i="6"/>
  <c r="N36" i="6"/>
  <c r="N35" i="6"/>
  <c r="N34" i="6"/>
  <c r="N33" i="6"/>
  <c r="N32" i="6"/>
  <c r="O24" i="6"/>
  <c r="N22" i="6"/>
  <c r="N100" i="6" s="1"/>
  <c r="N21" i="6"/>
  <c r="N99" i="6" s="1"/>
  <c r="N20" i="6"/>
  <c r="N19" i="6"/>
  <c r="N18" i="6"/>
  <c r="N17" i="6"/>
  <c r="N16" i="6"/>
  <c r="N15" i="6"/>
  <c r="N14" i="6"/>
  <c r="N92" i="6" s="1"/>
  <c r="N11" i="6"/>
  <c r="N10" i="6"/>
  <c r="N9" i="6"/>
  <c r="N87" i="6" s="1"/>
  <c r="N8" i="6"/>
  <c r="N86" i="6" s="1"/>
  <c r="N7" i="6"/>
  <c r="P24" i="6"/>
  <c r="O64" i="6"/>
  <c r="N75" i="6"/>
  <c r="N74" i="6"/>
  <c r="N73" i="6"/>
  <c r="N72" i="6"/>
  <c r="N71" i="6"/>
  <c r="N70" i="6"/>
  <c r="N69" i="6"/>
  <c r="N68" i="6"/>
  <c r="N67" i="6"/>
  <c r="N66" i="6"/>
  <c r="N63" i="6"/>
  <c r="N62" i="6"/>
  <c r="N61" i="6"/>
  <c r="N60" i="6"/>
  <c r="N59" i="6"/>
  <c r="N58" i="6"/>
  <c r="N91" i="6"/>
  <c r="N83" i="6"/>
  <c r="N101" i="6"/>
  <c r="N98" i="6"/>
  <c r="N97" i="6"/>
  <c r="N96" i="6"/>
  <c r="N89" i="6"/>
  <c r="N85" i="6"/>
  <c r="P90" i="6"/>
  <c r="N38" i="6" l="1"/>
  <c r="N84" i="6"/>
  <c r="N95" i="6"/>
  <c r="N50" i="6"/>
  <c r="N93" i="6"/>
  <c r="N94" i="6"/>
  <c r="N24" i="6"/>
  <c r="V32" i="3"/>
  <c r="Y19" i="3"/>
  <c r="Y20" i="3"/>
  <c r="Y21" i="3"/>
  <c r="W100" i="6"/>
  <c r="X100" i="6"/>
  <c r="V100" i="6" s="1"/>
  <c r="V102" i="6" s="1"/>
  <c r="W99" i="6"/>
  <c r="X98" i="6"/>
  <c r="W97" i="6"/>
  <c r="J101" i="6"/>
  <c r="J100" i="6"/>
  <c r="J99" i="6"/>
  <c r="J98" i="6"/>
  <c r="J97" i="6"/>
  <c r="J85" i="6"/>
  <c r="K96" i="6"/>
  <c r="K95" i="6"/>
  <c r="J95" i="6" s="1"/>
  <c r="K94" i="6"/>
  <c r="K93" i="6"/>
  <c r="K88" i="6"/>
  <c r="K87" i="6"/>
  <c r="K86" i="6"/>
  <c r="K84" i="6"/>
  <c r="W84" i="6"/>
  <c r="W86" i="6"/>
  <c r="W87" i="6"/>
  <c r="W88" i="6"/>
  <c r="W89" i="6"/>
  <c r="W92" i="6"/>
  <c r="W93" i="6"/>
  <c r="L96" i="6"/>
  <c r="L94" i="6"/>
  <c r="L93" i="6"/>
  <c r="L92" i="6"/>
  <c r="J92" i="6" s="1"/>
  <c r="L89" i="6"/>
  <c r="J89" i="6" s="1"/>
  <c r="L88" i="6"/>
  <c r="L87" i="6"/>
  <c r="J87" i="6" s="1"/>
  <c r="L85" i="6"/>
  <c r="L84" i="6"/>
  <c r="W96" i="6"/>
  <c r="W95" i="6"/>
  <c r="X95" i="6"/>
  <c r="X94" i="6"/>
  <c r="X93" i="6"/>
  <c r="V93" i="6" s="1"/>
  <c r="X92" i="6"/>
  <c r="X89" i="6"/>
  <c r="X88" i="6"/>
  <c r="V88" i="6" s="1"/>
  <c r="X87" i="6"/>
  <c r="W79" i="6"/>
  <c r="W76" i="6"/>
  <c r="X76" i="6"/>
  <c r="V70" i="6"/>
  <c r="V69" i="6"/>
  <c r="V68" i="6"/>
  <c r="V67" i="6"/>
  <c r="V66" i="6"/>
  <c r="V37" i="6"/>
  <c r="V36" i="6"/>
  <c r="V35" i="6"/>
  <c r="V33" i="6"/>
  <c r="V32" i="6"/>
  <c r="V38" i="6" l="1"/>
  <c r="V31" i="6" s="1"/>
  <c r="Y32" i="3"/>
  <c r="W90" i="6"/>
  <c r="J94" i="6"/>
  <c r="J93" i="6"/>
  <c r="J96" i="6"/>
  <c r="J84" i="6"/>
  <c r="J88" i="6"/>
  <c r="J86" i="6"/>
  <c r="V49" i="6" l="1"/>
  <c r="V48" i="6"/>
  <c r="V47" i="6"/>
  <c r="V46" i="6"/>
  <c r="V43" i="6"/>
  <c r="V42" i="6"/>
  <c r="V41" i="6"/>
  <c r="V40" i="6"/>
  <c r="W42" i="6"/>
  <c r="V10" i="6"/>
  <c r="V9" i="6"/>
  <c r="V8" i="6"/>
  <c r="V7" i="6"/>
  <c r="V12" i="6"/>
  <c r="V22" i="6"/>
  <c r="V21" i="6"/>
  <c r="V19" i="6"/>
  <c r="V18" i="6"/>
  <c r="V16" i="6"/>
  <c r="V15" i="6"/>
  <c r="V14" i="6"/>
  <c r="W24" i="6"/>
  <c r="X20" i="6"/>
  <c r="V20" i="6" s="1"/>
  <c r="J49" i="6"/>
  <c r="J48" i="6"/>
  <c r="J47" i="6"/>
  <c r="J46" i="6"/>
  <c r="J45" i="6"/>
  <c r="J44" i="6"/>
  <c r="J43" i="6"/>
  <c r="J42" i="6"/>
  <c r="J41" i="6"/>
  <c r="J40" i="6"/>
  <c r="J37" i="6"/>
  <c r="J36" i="6"/>
  <c r="J35" i="6"/>
  <c r="J34" i="6"/>
  <c r="J33" i="6"/>
  <c r="K24" i="6"/>
  <c r="L24" i="6"/>
  <c r="J23" i="6"/>
  <c r="J22" i="6"/>
  <c r="J21" i="6"/>
  <c r="J20" i="6"/>
  <c r="J19" i="6"/>
  <c r="J18" i="6"/>
  <c r="J17" i="6"/>
  <c r="J16" i="6"/>
  <c r="J15" i="6"/>
  <c r="J14" i="6"/>
  <c r="J11" i="6"/>
  <c r="J10" i="6"/>
  <c r="J9" i="6"/>
  <c r="J8" i="6"/>
  <c r="J7" i="6"/>
  <c r="J6" i="6"/>
  <c r="J32" i="6"/>
  <c r="T50" i="6"/>
  <c r="R50" i="6"/>
  <c r="T102" i="6"/>
  <c r="R102" i="6"/>
  <c r="H102" i="6"/>
  <c r="G102" i="6"/>
  <c r="F102" i="6"/>
  <c r="H90" i="6"/>
  <c r="G90" i="6"/>
  <c r="F90" i="6"/>
  <c r="H76" i="6"/>
  <c r="F76" i="6"/>
  <c r="H64" i="6"/>
  <c r="F64" i="6"/>
  <c r="H50" i="6"/>
  <c r="G50" i="6"/>
  <c r="F50" i="6"/>
  <c r="H38" i="6"/>
  <c r="G38" i="6"/>
  <c r="F38" i="6"/>
  <c r="H24" i="6"/>
  <c r="G24" i="6"/>
  <c r="F24" i="6"/>
  <c r="H12" i="6"/>
  <c r="G12" i="6"/>
  <c r="F12" i="6"/>
  <c r="D102" i="6"/>
  <c r="C102" i="6"/>
  <c r="B102" i="6"/>
  <c r="D90" i="6"/>
  <c r="C90" i="6"/>
  <c r="B90" i="6"/>
  <c r="D76" i="6"/>
  <c r="C76" i="6"/>
  <c r="B76" i="6"/>
  <c r="D64" i="6"/>
  <c r="C64" i="6"/>
  <c r="B64" i="6"/>
  <c r="D50" i="6"/>
  <c r="C50" i="6"/>
  <c r="B50" i="6"/>
  <c r="D38" i="6"/>
  <c r="C38" i="6"/>
  <c r="B38" i="6"/>
  <c r="D24" i="6"/>
  <c r="C24" i="6"/>
  <c r="B24" i="6"/>
  <c r="D12" i="6"/>
  <c r="C12" i="6"/>
  <c r="B12" i="6"/>
  <c r="X102" i="6"/>
  <c r="P102" i="6"/>
  <c r="P103" i="6" s="1"/>
  <c r="P105" i="6" s="1"/>
  <c r="O102" i="6"/>
  <c r="N102" i="6"/>
  <c r="L102" i="6"/>
  <c r="K102" i="6"/>
  <c r="K103" i="6" s="1"/>
  <c r="K105" i="6" s="1"/>
  <c r="J102" i="6"/>
  <c r="X90" i="6"/>
  <c r="V90" i="6"/>
  <c r="O90" i="6"/>
  <c r="N90" i="6"/>
  <c r="L90" i="6"/>
  <c r="K90" i="6"/>
  <c r="J90" i="6"/>
  <c r="V76" i="6"/>
  <c r="V77" i="6" s="1"/>
  <c r="V79" i="6" s="1"/>
  <c r="P76" i="6"/>
  <c r="N76" i="6"/>
  <c r="L76" i="6"/>
  <c r="J76" i="6"/>
  <c r="X64" i="6"/>
  <c r="X77" i="6" s="1"/>
  <c r="X79" i="6" s="1"/>
  <c r="W64" i="6"/>
  <c r="V64" i="6"/>
  <c r="P64" i="6"/>
  <c r="N64" i="6"/>
  <c r="L64" i="6"/>
  <c r="K64" i="6"/>
  <c r="J64" i="6"/>
  <c r="J77" i="6" s="1"/>
  <c r="N51" i="6"/>
  <c r="N53" i="6" s="1"/>
  <c r="L50" i="6"/>
  <c r="K50" i="6"/>
  <c r="P38" i="6"/>
  <c r="P51" i="6" s="1"/>
  <c r="P53" i="6" s="1"/>
  <c r="O38" i="6"/>
  <c r="O51" i="6" s="1"/>
  <c r="O53" i="6" s="1"/>
  <c r="L38" i="6"/>
  <c r="K38" i="6"/>
  <c r="X12" i="6"/>
  <c r="W12" i="6"/>
  <c r="P12" i="6"/>
  <c r="P25" i="6" s="1"/>
  <c r="P27" i="6" s="1"/>
  <c r="O12" i="6"/>
  <c r="O25" i="6" s="1"/>
  <c r="O27" i="6" s="1"/>
  <c r="N12" i="6"/>
  <c r="N25" i="6" s="1"/>
  <c r="N27" i="6" s="1"/>
  <c r="L12" i="6"/>
  <c r="K12" i="6"/>
  <c r="V50" i="6" l="1"/>
  <c r="V51" i="6" s="1"/>
  <c r="V53" i="6" s="1"/>
  <c r="K25" i="6"/>
  <c r="L51" i="6"/>
  <c r="L53" i="6" s="1"/>
  <c r="K51" i="6"/>
  <c r="K53" i="6" s="1"/>
  <c r="W94" i="6"/>
  <c r="W51" i="6"/>
  <c r="W53" i="6" s="1"/>
  <c r="X25" i="6"/>
  <c r="X27" i="6" s="1"/>
  <c r="X103" i="6"/>
  <c r="X105" i="6" s="1"/>
  <c r="W25" i="6"/>
  <c r="W27" i="6" s="1"/>
  <c r="J103" i="6"/>
  <c r="J105" i="6" s="1"/>
  <c r="L103" i="6"/>
  <c r="L105" i="6" s="1"/>
  <c r="J38" i="6"/>
  <c r="J24" i="6"/>
  <c r="J12" i="6"/>
  <c r="P77" i="6"/>
  <c r="O103" i="6"/>
  <c r="O105" i="6" s="1"/>
  <c r="X51" i="6"/>
  <c r="X53" i="6" s="1"/>
  <c r="J50" i="6"/>
  <c r="M34" i="3"/>
  <c r="W102" i="6" l="1"/>
  <c r="W103" i="6" s="1"/>
  <c r="W105" i="6" s="1"/>
  <c r="J51" i="6"/>
  <c r="J53" i="6" s="1"/>
  <c r="Z24" i="3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V103" i="6" l="1"/>
  <c r="V105" i="6" s="1"/>
  <c r="G24" i="3"/>
  <c r="S24" i="3"/>
  <c r="Y24" i="3"/>
  <c r="M24" i="3"/>
  <c r="Y54" i="3"/>
  <c r="Y52" i="3"/>
  <c r="Y51" i="3"/>
  <c r="Y50" i="3" s="1"/>
  <c r="S53" i="3"/>
  <c r="V53" i="3" s="1"/>
  <c r="Y53" i="3" s="1"/>
  <c r="M54" i="3"/>
  <c r="M53" i="3"/>
  <c r="M52" i="3"/>
  <c r="M51" i="3"/>
  <c r="G53" i="3"/>
  <c r="G54" i="3"/>
  <c r="W39" i="3"/>
  <c r="W40" i="3" s="1"/>
  <c r="V39" i="3"/>
  <c r="Y23" i="3"/>
  <c r="Y22" i="3"/>
  <c r="Y18" i="3"/>
  <c r="Y17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S50" i="3" l="1"/>
  <c r="U24" i="3"/>
  <c r="AA18" i="3"/>
  <c r="AA22" i="3"/>
  <c r="AA15" i="3"/>
  <c r="AA19" i="3"/>
  <c r="AA23" i="3"/>
  <c r="AA16" i="3"/>
  <c r="AA20" i="3"/>
  <c r="AA17" i="3"/>
  <c r="AA21" i="3"/>
  <c r="Z40" i="3"/>
  <c r="X40" i="3"/>
  <c r="V40" i="3"/>
  <c r="R40" i="3"/>
  <c r="T40" i="3"/>
  <c r="S39" i="3"/>
  <c r="Q40" i="3"/>
  <c r="U39" i="3"/>
  <c r="P40" i="3"/>
  <c r="G28" i="3"/>
  <c r="G15" i="3"/>
  <c r="AA24" i="3" l="1"/>
  <c r="Y40" i="3"/>
  <c r="S40" i="3"/>
  <c r="U40" i="3"/>
  <c r="G38" i="3"/>
  <c r="AA40" i="3" l="1"/>
  <c r="AA41" i="3" s="1"/>
  <c r="U41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15" i="3" l="1"/>
  <c r="O19" i="3"/>
  <c r="AB19" i="3" s="1"/>
  <c r="O23" i="3"/>
  <c r="AB23" i="3" s="1"/>
  <c r="O16" i="3"/>
  <c r="AB16" i="3" s="1"/>
  <c r="O20" i="3"/>
  <c r="AB20" i="3" s="1"/>
  <c r="O17" i="3"/>
  <c r="AB17" i="3" s="1"/>
  <c r="O21" i="3"/>
  <c r="AB21" i="3" s="1"/>
  <c r="O18" i="3"/>
  <c r="AB18" i="3" s="1"/>
  <c r="O22" i="3"/>
  <c r="AB22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  <c r="V25" i="6" l="1"/>
  <c r="V27" i="6" s="1"/>
  <c r="V13" i="6"/>
</calcChain>
</file>

<file path=xl/sharedStrings.xml><?xml version="1.0" encoding="utf-8"?>
<sst xmlns="http://schemas.openxmlformats.org/spreadsheetml/2006/main" count="454" uniqueCount="161">
  <si>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</si>
  <si>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</si>
  <si>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</si>
  <si>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</si>
  <si>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</si>
  <si>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</si>
  <si>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</si>
  <si>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</si>
  <si>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</si>
  <si>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</si>
  <si>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</si>
  <si>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</si>
  <si>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</si>
  <si>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</si>
  <si>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</si>
  <si>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</si>
  <si>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</si>
  <si>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</si>
  <si>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</si>
  <si>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</si>
  <si>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</si>
  <si>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</si>
  <si>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</si>
  <si>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</si>
  <si>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</si>
  <si>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</si>
  <si>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</si>
  <si>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</si>
  <si>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</si>
  <si>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</si>
  <si>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</si>
  <si>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</si>
  <si>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</si>
  <si>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</si>
  <si>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</si>
  <si>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</si>
  <si>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</si>
  <si>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</si>
  <si>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</si>
  <si>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</si>
  <si>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</si>
  <si>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</si>
  <si>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</si>
  <si>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</si>
  <si>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</si>
  <si>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</si>
  <si>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</si>
  <si>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</si>
  <si>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</si>
  <si>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</si>
  <si>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</si>
  <si>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</si>
  <si>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</si>
  <si>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</si>
  <si>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</si>
  <si>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</si>
  <si>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</si>
  <si>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</si>
  <si>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</si>
  <si>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</si>
  <si>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</si>
  <si>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</si>
  <si>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</si>
  <si>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</si>
  <si>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</si>
  <si>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</si>
  <si>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</si>
  <si>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</si>
  <si>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</si>
  <si>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</si>
  <si>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</si>
  <si>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</si>
  <si>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</si>
  <si>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</si>
  <si>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</si>
  <si>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</si>
  <si>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</si>
  <si>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</si>
  <si>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</si>
  <si>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</si>
  <si>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</si>
  <si>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</si>
  <si>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</si>
  <si>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</si>
  <si>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</si>
  <si>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</si>
  <si>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</si>
  <si>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</si>
  <si>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</si>
  <si>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</si>
  <si>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</si>
  <si>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</si>
  <si>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</si>
  <si>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</si>
  <si>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</si>
  <si>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</si>
  <si>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</si>
  <si>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</si>
  <si>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</si>
  <si>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</si>
  <si>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</si>
  <si>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</si>
  <si>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</si>
  <si>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</si>
  <si>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</si>
  <si>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</si>
  <si>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Zoopark Chomutov, p.o.</t>
  </si>
  <si>
    <t>skutečnost 2020</t>
  </si>
  <si>
    <t>R 2020 v tis. Kč</t>
  </si>
  <si>
    <t>Kamencové Jezero</t>
  </si>
  <si>
    <t>DČ</t>
  </si>
  <si>
    <t>HČ</t>
  </si>
  <si>
    <t>Název účtu/středisko</t>
  </si>
  <si>
    <t>KJ</t>
  </si>
  <si>
    <t>KJ DČ</t>
  </si>
  <si>
    <t>VÝNOSY CELKEM</t>
  </si>
  <si>
    <t>Příspěvek zřizovatele - pouze účelový (s vyúčtováním)</t>
  </si>
  <si>
    <t>Provozní dotace z jiných zdrojů (jiní poskytovatelé než SMCH)</t>
  </si>
  <si>
    <t>KS</t>
  </si>
  <si>
    <t>NÁKLADY CELKEM</t>
  </si>
  <si>
    <t>režijní náklady</t>
  </si>
  <si>
    <t>HV bez příspěvku zřizovatele</t>
  </si>
  <si>
    <t>Příspěvek zřizovatele</t>
  </si>
  <si>
    <t>VÝSLEDEK HOSPODAŘENÍ</t>
  </si>
  <si>
    <t>ZOOPARK</t>
  </si>
  <si>
    <t>ZOO</t>
  </si>
  <si>
    <t>PSÍ ÚTULEK</t>
  </si>
  <si>
    <t>útulek</t>
  </si>
  <si>
    <t>společné náklady</t>
  </si>
  <si>
    <t>CELÁ ORGANIZACE</t>
  </si>
  <si>
    <t>VH bez dotace</t>
  </si>
  <si>
    <t>skutečnost 2021</t>
  </si>
  <si>
    <t>R 2021 v tis. Kč</t>
  </si>
  <si>
    <t>R 2022 - SR</t>
  </si>
  <si>
    <t>R 2023</t>
  </si>
  <si>
    <t>V Chomutově dne 31.08.2022</t>
  </si>
  <si>
    <t>Sestavila: Bc. Lenka Maříková</t>
  </si>
  <si>
    <t>Rozpočet organizace na rok 2023 byl sestaven na základě skutečnosti roku 2021 a předpokládané skutečnosti roku 2022.</t>
  </si>
  <si>
    <t>Náklady , na které má vliv inflace roku 2022 ( materiál, služby, opravy, energie) byly navýšeny od 5-10%</t>
  </si>
  <si>
    <t>Rozpis ostatních nákladů:</t>
  </si>
  <si>
    <t>1 800 tis. Kč tvoří zákonné náklady na tvorbu FKSP + příspěvek na stravování</t>
  </si>
  <si>
    <t>200 tis. poplatky za členství v zoologických organizacích</t>
  </si>
  <si>
    <t>350 tis. Kč pojištění majetku</t>
  </si>
  <si>
    <t>2 500 tis. Kč - prodané zboží v doplňkové činnosti</t>
  </si>
  <si>
    <t>1 780 tis. Kč - jiné ostatní náklady z činnosti</t>
  </si>
  <si>
    <t>Organizace plánuje navýšení vlastních výnosů o 11% , tedy o 2 680 tis. Kč</t>
  </si>
  <si>
    <t>Plán navýšení výnosů byl sestaven dle předpokládané skutečnosti roku 2022</t>
  </si>
  <si>
    <t>ZÁVĚR</t>
  </si>
  <si>
    <t>Ostatní dotace - 3 000 tis. Kč - dotace na krmivo a poplatky + dotace na pracovní místa</t>
  </si>
  <si>
    <t>Požadavek na pokrytí nákladů organizace provozním příspěvkem organizace je 53 150 000,-Kč, což představuje částku o 13,01% vyšší než v roce 2022</t>
  </si>
  <si>
    <t>10% navýšení tvoří zákonné navýšení mezd a tedy i odvodů z mezd a ostatních osobních nákladů.</t>
  </si>
  <si>
    <t>Personální zajištění kvalifikavaných pracovníků na obsazení pracovních míst, potřebných k chodu organizace považujeme za jednu z priorit roku 2023.</t>
  </si>
  <si>
    <t>Bc. Lenka Maříková</t>
  </si>
  <si>
    <t>Bc. Věra Fryčová</t>
  </si>
  <si>
    <t>Přemyslova 259, 430 01 Chomutov</t>
  </si>
  <si>
    <t>00379719</t>
  </si>
  <si>
    <t xml:space="preserve">Ostatní náklady  - navýšení je způsobeno nesprávným rozpočtováním v roce 2022, ve srovnání s rokem 2021 je navýšení pouze o 10,72% </t>
  </si>
  <si>
    <t>Mzdové náklady navýšeny o 10,53 % zákonné navýšení mezd od 9/2022 + plánované obsazení pracovních míst dle organizační struktury.</t>
  </si>
  <si>
    <t>NÁKLADY - celkové navýšení  o  10%</t>
  </si>
  <si>
    <t>VÝNOSY - plán navýšení o 10%</t>
  </si>
  <si>
    <t xml:space="preserve">Vzhledem k vývoji inflace, cen vstupů a zákonného navýšení mezd, považujeme o 9,71 % navýšení příspěvku na provoz za adekvátní.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</si>
</sst>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b/>
      <sz val="11"/>
      <color rgb="FF514A4A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350">
    <xf numFmtId="0" fontId="0" fillId="0" borderId="0" xfId="0"/>
    <xf numFmtId="10" fontId="0" fillId="0" borderId="0" xfId="0" applyNumberForma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36" xfId="0" applyBorder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0" xfId="0" applyFont="1" applyAlignment="1" applyProtection="1">
      <alignment horizontal="left"/>
      <protection locked="0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1" fillId="5" borderId="41" xfId="0" applyNumberFormat="1" applyFont="1" applyFill="1" applyBorder="1"/>
    <xf numFmtId="0" fontId="1" fillId="0" borderId="0" xfId="0" applyFont="1"/>
    <xf numFmtId="0" fontId="1" fillId="0" borderId="62" xfId="0" applyFont="1" applyBorder="1"/>
    <xf numFmtId="0" fontId="16" fillId="0" borderId="0" xfId="0" applyFont="1"/>
    <xf numFmtId="0" fontId="1" fillId="15" borderId="3" xfId="0" applyFont="1" applyFill="1" applyBorder="1"/>
    <xf numFmtId="0" fontId="1" fillId="0" borderId="3" xfId="0" applyFont="1" applyBorder="1"/>
    <xf numFmtId="0" fontId="1" fillId="0" borderId="56" xfId="0" applyFont="1" applyBorder="1"/>
    <xf numFmtId="0" fontId="1" fillId="0" borderId="14" xfId="0" applyFont="1" applyBorder="1"/>
    <xf numFmtId="0" fontId="1" fillId="15" borderId="56" xfId="0" applyFont="1" applyFill="1" applyBorder="1"/>
    <xf numFmtId="0" fontId="1" fillId="2" borderId="21" xfId="0" applyFont="1" applyFill="1" applyBorder="1"/>
    <xf numFmtId="0" fontId="1" fillId="15" borderId="21" xfId="0" applyFont="1" applyFill="1" applyBorder="1"/>
    <xf numFmtId="0" fontId="1" fillId="15" borderId="48" xfId="0" applyFont="1" applyFill="1" applyBorder="1"/>
    <xf numFmtId="0" fontId="1" fillId="2" borderId="48" xfId="0" applyFont="1" applyFill="1" applyBorder="1"/>
    <xf numFmtId="0" fontId="1" fillId="0" borderId="21" xfId="0" applyFont="1" applyBorder="1"/>
    <xf numFmtId="0" fontId="1" fillId="2" borderId="3" xfId="0" applyFont="1" applyFill="1" applyBorder="1"/>
    <xf numFmtId="0" fontId="1" fillId="2" borderId="56" xfId="0" applyFont="1" applyFill="1" applyBorder="1"/>
    <xf numFmtId="0" fontId="1" fillId="2" borderId="14" xfId="0" applyFont="1" applyFill="1" applyBorder="1"/>
    <xf numFmtId="3" fontId="1" fillId="0" borderId="14" xfId="0" applyNumberFormat="1" applyFont="1" applyBorder="1"/>
    <xf numFmtId="3" fontId="20" fillId="2" borderId="13" xfId="0" applyNumberFormat="1" applyFont="1" applyFill="1" applyBorder="1"/>
    <xf numFmtId="0" fontId="20" fillId="2" borderId="13" xfId="0" applyFont="1" applyFill="1" applyBorder="1"/>
    <xf numFmtId="4" fontId="1" fillId="2" borderId="13" xfId="0" applyNumberFormat="1" applyFont="1" applyFill="1" applyBorder="1"/>
    <xf numFmtId="0" fontId="20" fillId="0" borderId="14" xfId="0" applyFont="1" applyBorder="1"/>
    <xf numFmtId="4" fontId="0" fillId="15" borderId="15" xfId="0" applyNumberFormat="1" applyFill="1" applyBorder="1"/>
    <xf numFmtId="4" fontId="0" fillId="3" borderId="15" xfId="0" applyNumberFormat="1" applyFill="1" applyBorder="1"/>
    <xf numFmtId="3" fontId="0" fillId="0" borderId="14" xfId="0" applyNumberFormat="1" applyBorder="1"/>
    <xf numFmtId="3" fontId="0" fillId="0" borderId="15" xfId="0" applyNumberFormat="1" applyBorder="1"/>
    <xf numFmtId="0" fontId="0" fillId="0" borderId="15" xfId="0" applyBorder="1"/>
    <xf numFmtId="3" fontId="0" fillId="0" borderId="23" xfId="0" applyNumberFormat="1" applyBorder="1"/>
    <xf numFmtId="0" fontId="0" fillId="0" borderId="14" xfId="0" applyBorder="1"/>
    <xf numFmtId="3" fontId="0" fillId="3" borderId="15" xfId="0" applyNumberFormat="1" applyFill="1" applyBorder="1"/>
    <xf numFmtId="0" fontId="0" fillId="15" borderId="15" xfId="0" applyFill="1" applyBorder="1"/>
    <xf numFmtId="0" fontId="0" fillId="3" borderId="15" xfId="0" applyFill="1" applyBorder="1"/>
    <xf numFmtId="0" fontId="0" fillId="3" borderId="23" xfId="0" applyFill="1" applyBorder="1"/>
    <xf numFmtId="0" fontId="0" fillId="0" borderId="23" xfId="0" applyBorder="1"/>
    <xf numFmtId="0" fontId="6" fillId="13" borderId="15" xfId="0" applyFont="1" applyFill="1" applyBorder="1"/>
    <xf numFmtId="4" fontId="6" fillId="13" borderId="15" xfId="0" applyNumberFormat="1" applyFont="1" applyFill="1" applyBorder="1"/>
    <xf numFmtId="3" fontId="6" fillId="13" borderId="14" xfId="0" applyNumberFormat="1" applyFont="1" applyFill="1" applyBorder="1"/>
    <xf numFmtId="0" fontId="6" fillId="13" borderId="0" xfId="0" applyFont="1" applyFill="1"/>
    <xf numFmtId="3" fontId="6" fillId="13" borderId="15" xfId="0" applyNumberFormat="1" applyFont="1" applyFill="1" applyBorder="1"/>
    <xf numFmtId="0" fontId="6" fillId="13" borderId="14" xfId="0" applyFont="1" applyFill="1" applyBorder="1"/>
    <xf numFmtId="3" fontId="6" fillId="13" borderId="23" xfId="0" applyNumberFormat="1" applyFont="1" applyFill="1" applyBorder="1"/>
    <xf numFmtId="0" fontId="1" fillId="2" borderId="15" xfId="0" applyFont="1" applyFill="1" applyBorder="1"/>
    <xf numFmtId="3" fontId="20" fillId="2" borderId="15" xfId="0" applyNumberFormat="1" applyFont="1" applyFill="1" applyBorder="1"/>
    <xf numFmtId="0" fontId="20" fillId="2" borderId="15" xfId="0" applyFont="1" applyFill="1" applyBorder="1"/>
    <xf numFmtId="4" fontId="1" fillId="2" borderId="15" xfId="0" applyNumberFormat="1" applyFont="1" applyFill="1" applyBorder="1"/>
    <xf numFmtId="0" fontId="20" fillId="2" borderId="14" xfId="0" applyFont="1" applyFill="1" applyBorder="1"/>
    <xf numFmtId="3" fontId="20" fillId="2" borderId="23" xfId="0" applyNumberFormat="1" applyFont="1" applyFill="1" applyBorder="1"/>
    <xf numFmtId="3" fontId="0" fillId="3" borderId="23" xfId="0" applyNumberFormat="1" applyFill="1" applyBorder="1"/>
    <xf numFmtId="0" fontId="6" fillId="13" borderId="23" xfId="0" applyFont="1" applyFill="1" applyBorder="1"/>
    <xf numFmtId="3" fontId="6" fillId="13" borderId="65" xfId="0" applyNumberFormat="1" applyFont="1" applyFill="1" applyBorder="1"/>
    <xf numFmtId="0" fontId="20" fillId="2" borderId="23" xfId="0" applyFont="1" applyFill="1" applyBorder="1"/>
    <xf numFmtId="3" fontId="20" fillId="2" borderId="65" xfId="0" applyNumberFormat="1" applyFont="1" applyFill="1" applyBorder="1"/>
    <xf numFmtId="3" fontId="0" fillId="0" borderId="2" xfId="0" applyNumberFormat="1" applyBorder="1"/>
    <xf numFmtId="0" fontId="0" fillId="0" borderId="65" xfId="0" applyBorder="1"/>
    <xf numFmtId="4" fontId="1" fillId="2" borderId="21" xfId="0" applyNumberFormat="1" applyFont="1" applyFill="1" applyBorder="1"/>
    <xf numFmtId="4" fontId="1" fillId="2" borderId="48" xfId="0" applyNumberFormat="1" applyFont="1" applyFill="1" applyBorder="1"/>
    <xf numFmtId="0" fontId="20" fillId="2" borderId="21" xfId="0" applyFont="1" applyFill="1" applyBorder="1"/>
    <xf numFmtId="0" fontId="20" fillId="2" borderId="48" xfId="0" applyFont="1" applyFill="1" applyBorder="1"/>
    <xf numFmtId="3" fontId="20" fillId="2" borderId="21" xfId="0" applyNumberFormat="1" applyFont="1" applyFill="1" applyBorder="1"/>
    <xf numFmtId="3" fontId="20" fillId="2" borderId="48" xfId="0" applyNumberFormat="1" applyFont="1" applyFill="1" applyBorder="1"/>
    <xf numFmtId="0" fontId="0" fillId="0" borderId="42" xfId="0" applyBorder="1"/>
    <xf numFmtId="0" fontId="1" fillId="0" borderId="42" xfId="0" applyFont="1" applyBorder="1"/>
    <xf numFmtId="0" fontId="1" fillId="0" borderId="41" xfId="0" applyFont="1" applyBorder="1"/>
    <xf numFmtId="0" fontId="1" fillId="15" borderId="41" xfId="0" applyFont="1" applyFill="1" applyBorder="1"/>
    <xf numFmtId="0" fontId="1" fillId="0" borderId="65" xfId="0" applyFont="1" applyBorder="1"/>
    <xf numFmtId="0" fontId="1" fillId="2" borderId="13" xfId="0" applyFont="1" applyFill="1" applyBorder="1"/>
    <xf numFmtId="3" fontId="1" fillId="0" borderId="0" xfId="0" applyNumberFormat="1" applyFont="1"/>
    <xf numFmtId="0" fontId="1" fillId="13" borderId="14" xfId="0" applyFont="1" applyFill="1" applyBorder="1"/>
    <xf numFmtId="3" fontId="0" fillId="0" borderId="0" xfId="0" applyNumberFormat="1"/>
    <xf numFmtId="4" fontId="0" fillId="3" borderId="54" xfId="0" applyNumberFormat="1" applyFill="1" applyBorder="1"/>
    <xf numFmtId="4" fontId="0" fillId="3" borderId="23" xfId="0" applyNumberFormat="1" applyFill="1" applyBorder="1"/>
    <xf numFmtId="4" fontId="6" fillId="13" borderId="54" xfId="0" applyNumberFormat="1" applyFont="1" applyFill="1" applyBorder="1"/>
    <xf numFmtId="3" fontId="6" fillId="13" borderId="0" xfId="0" applyNumberFormat="1" applyFont="1" applyFill="1"/>
    <xf numFmtId="4" fontId="6" fillId="13" borderId="23" xfId="0" applyNumberFormat="1" applyFont="1" applyFill="1" applyBorder="1"/>
    <xf numFmtId="0" fontId="6" fillId="13" borderId="65" xfId="0" applyFont="1" applyFill="1" applyBorder="1"/>
    <xf numFmtId="3" fontId="21" fillId="2" borderId="15" xfId="0" applyNumberFormat="1" applyFont="1" applyFill="1" applyBorder="1"/>
    <xf numFmtId="3" fontId="21" fillId="2" borderId="23" xfId="0" applyNumberFormat="1" applyFont="1" applyFill="1" applyBorder="1"/>
    <xf numFmtId="4" fontId="1" fillId="2" borderId="23" xfId="0" applyNumberFormat="1" applyFont="1" applyFill="1" applyBorder="1"/>
    <xf numFmtId="3" fontId="1" fillId="2" borderId="23" xfId="0" applyNumberFormat="1" applyFont="1" applyFill="1" applyBorder="1"/>
    <xf numFmtId="0" fontId="1" fillId="0" borderId="60" xfId="0" applyFont="1" applyBorder="1"/>
    <xf numFmtId="4" fontId="1" fillId="2" borderId="47" xfId="0" applyNumberFormat="1" applyFont="1" applyFill="1" applyBorder="1"/>
    <xf numFmtId="0" fontId="21" fillId="2" borderId="47" xfId="0" applyFont="1" applyFill="1" applyBorder="1"/>
    <xf numFmtId="0" fontId="21" fillId="2" borderId="21" xfId="0" applyFont="1" applyFill="1" applyBorder="1"/>
    <xf numFmtId="0" fontId="21" fillId="2" borderId="48" xfId="0" applyFont="1" applyFill="1" applyBorder="1"/>
    <xf numFmtId="3" fontId="21" fillId="2" borderId="21" xfId="0" applyNumberFormat="1" applyFont="1" applyFill="1" applyBorder="1"/>
    <xf numFmtId="3" fontId="21" fillId="2" borderId="48" xfId="0" applyNumberFormat="1" applyFont="1" applyFill="1" applyBorder="1"/>
    <xf numFmtId="3" fontId="21" fillId="2" borderId="60" xfId="0" applyNumberFormat="1" applyFont="1" applyFill="1" applyBorder="1"/>
    <xf numFmtId="3" fontId="21" fillId="2" borderId="67" xfId="0" applyNumberFormat="1" applyFont="1" applyFill="1" applyBorder="1"/>
    <xf numFmtId="0" fontId="1" fillId="15" borderId="13" xfId="0" applyFont="1" applyFill="1" applyBorder="1"/>
    <xf numFmtId="0" fontId="1" fillId="0" borderId="13" xfId="0" applyFont="1" applyBorder="1"/>
    <xf numFmtId="0" fontId="21" fillId="2" borderId="15" xfId="0" applyFont="1" applyFill="1" applyBorder="1"/>
    <xf numFmtId="3" fontId="1" fillId="2" borderId="14" xfId="0" applyNumberFormat="1" applyFont="1" applyFill="1" applyBorder="1"/>
    <xf numFmtId="0" fontId="1" fillId="2" borderId="23" xfId="0" applyFont="1" applyFill="1" applyBorder="1"/>
    <xf numFmtId="0" fontId="1" fillId="2" borderId="0" xfId="0" applyFont="1" applyFill="1"/>
    <xf numFmtId="0" fontId="1" fillId="13" borderId="0" xfId="0" applyFont="1" applyFill="1"/>
    <xf numFmtId="0" fontId="0" fillId="0" borderId="60" xfId="0" applyBorder="1"/>
    <xf numFmtId="0" fontId="0" fillId="15" borderId="60" xfId="0" applyFill="1" applyBorder="1"/>
    <xf numFmtId="0" fontId="0" fillId="3" borderId="21" xfId="0" applyFill="1" applyBorder="1"/>
    <xf numFmtId="0" fontId="0" fillId="3" borderId="60" xfId="0" applyFill="1" applyBorder="1"/>
    <xf numFmtId="0" fontId="0" fillId="0" borderId="21" xfId="0" applyBorder="1"/>
    <xf numFmtId="0" fontId="0" fillId="0" borderId="62" xfId="0" applyBorder="1"/>
    <xf numFmtId="0" fontId="0" fillId="0" borderId="13" xfId="0" applyBorder="1"/>
    <xf numFmtId="0" fontId="0" fillId="15" borderId="13" xfId="0" applyFill="1" applyBorder="1"/>
    <xf numFmtId="0" fontId="0" fillId="3" borderId="13" xfId="0" applyFill="1" applyBorder="1"/>
    <xf numFmtId="0" fontId="0" fillId="0" borderId="30" xfId="0" applyBorder="1"/>
    <xf numFmtId="0" fontId="0" fillId="0" borderId="59" xfId="0" applyBorder="1"/>
    <xf numFmtId="3" fontId="8" fillId="2" borderId="15" xfId="0" applyNumberFormat="1" applyFont="1" applyFill="1" applyBorder="1"/>
    <xf numFmtId="0" fontId="8" fillId="2" borderId="15" xfId="0" applyFont="1" applyFill="1" applyBorder="1"/>
    <xf numFmtId="3" fontId="7" fillId="3" borderId="15" xfId="0" applyNumberFormat="1" applyFont="1" applyFill="1" applyBorder="1"/>
    <xf numFmtId="0" fontId="22" fillId="3" borderId="15" xfId="0" applyFont="1" applyFill="1" applyBorder="1"/>
    <xf numFmtId="0" fontId="0" fillId="3" borderId="0" xfId="0" applyFill="1"/>
    <xf numFmtId="0" fontId="23" fillId="2" borderId="47" xfId="0" applyFont="1" applyFill="1" applyBorder="1"/>
    <xf numFmtId="0" fontId="23" fillId="2" borderId="21" xfId="0" applyFont="1" applyFill="1" applyBorder="1"/>
    <xf numFmtId="0" fontId="23" fillId="2" borderId="48" xfId="0" applyFont="1" applyFill="1" applyBorder="1"/>
    <xf numFmtId="0" fontId="1" fillId="15" borderId="62" xfId="0" applyFont="1" applyFill="1" applyBorder="1"/>
    <xf numFmtId="3" fontId="21" fillId="2" borderId="13" xfId="0" applyNumberFormat="1" applyFont="1" applyFill="1" applyBorder="1"/>
    <xf numFmtId="0" fontId="0" fillId="3" borderId="64" xfId="0" applyFill="1" applyBorder="1"/>
    <xf numFmtId="0" fontId="21" fillId="2" borderId="23" xfId="0" applyFont="1" applyFill="1" applyBorder="1"/>
    <xf numFmtId="164" fontId="0" fillId="3" borderId="15" xfId="0" applyNumberFormat="1" applyFill="1" applyBorder="1"/>
    <xf numFmtId="164" fontId="0" fillId="15" borderId="15" xfId="0" applyNumberFormat="1" applyFill="1" applyBorder="1"/>
    <xf numFmtId="164" fontId="0" fillId="3" borderId="60" xfId="0" applyNumberFormat="1" applyFill="1" applyBorder="1"/>
    <xf numFmtId="164" fontId="0" fillId="3" borderId="13" xfId="0" applyNumberFormat="1" applyFill="1" applyBorder="1"/>
    <xf numFmtId="3" fontId="0" fillId="16" borderId="23" xfId="0" applyNumberFormat="1" applyFill="1" applyBorder="1"/>
    <xf numFmtId="3" fontId="0" fillId="16" borderId="15" xfId="0" applyNumberFormat="1" applyFill="1" applyBorder="1"/>
    <xf numFmtId="3" fontId="23" fillId="2" borderId="47" xfId="0" applyNumberFormat="1" applyFont="1" applyFill="1" applyBorder="1"/>
    <xf numFmtId="1" fontId="0" fillId="3" borderId="23" xfId="0" applyNumberFormat="1" applyFill="1" applyBorder="1"/>
    <xf numFmtId="1" fontId="0" fillId="3" borderId="15" xfId="0" applyNumberFormat="1" applyFill="1" applyBorder="1"/>
    <xf numFmtId="164" fontId="0" fillId="3" borderId="23" xfId="0" applyNumberFormat="1" applyFill="1" applyBorder="1"/>
    <xf numFmtId="164" fontId="0" fillId="3" borderId="49" xfId="0" applyNumberFormat="1" applyFill="1" applyBorder="1"/>
    <xf numFmtId="164" fontId="0" fillId="3" borderId="50" xfId="0" applyNumberFormat="1" applyFill="1" applyBorder="1"/>
    <xf numFmtId="4" fontId="6" fillId="15" borderId="15" xfId="0" applyNumberFormat="1" applyFont="1" applyFill="1" applyBorder="1"/>
    <xf numFmtId="4" fontId="1" fillId="15" borderId="15" xfId="0" applyNumberFormat="1" applyFont="1" applyFill="1" applyBorder="1"/>
    <xf numFmtId="3" fontId="6" fillId="0" borderId="15" xfId="0" applyNumberFormat="1" applyFont="1" applyBorder="1"/>
    <xf numFmtId="3" fontId="6" fillId="0" borderId="23" xfId="0" applyNumberFormat="1" applyFont="1" applyBorder="1"/>
    <xf numFmtId="0" fontId="0" fillId="0" borderId="64" xfId="0" applyBorder="1"/>
    <xf numFmtId="0" fontId="0" fillId="0" borderId="49" xfId="0" applyBorder="1"/>
    <xf numFmtId="3" fontId="0" fillId="0" borderId="50" xfId="0" applyNumberFormat="1" applyBorder="1"/>
    <xf numFmtId="0" fontId="1" fillId="8" borderId="41" xfId="0" applyFont="1" applyFill="1" applyBorder="1"/>
    <xf numFmtId="0" fontId="1" fillId="8" borderId="3" xfId="0" applyFont="1" applyFill="1" applyBorder="1"/>
    <xf numFmtId="0" fontId="1" fillId="8" borderId="56" xfId="0" applyFont="1" applyFill="1" applyBorder="1"/>
    <xf numFmtId="3" fontId="0" fillId="8" borderId="15" xfId="0" applyNumberFormat="1" applyFill="1" applyBorder="1"/>
    <xf numFmtId="0" fontId="0" fillId="8" borderId="15" xfId="0" applyFill="1" applyBorder="1"/>
    <xf numFmtId="3" fontId="6" fillId="8" borderId="15" xfId="0" applyNumberFormat="1" applyFont="1" applyFill="1" applyBorder="1"/>
    <xf numFmtId="3" fontId="21" fillId="8" borderId="15" xfId="0" applyNumberFormat="1" applyFont="1" applyFill="1" applyBorder="1"/>
    <xf numFmtId="3" fontId="21" fillId="2" borderId="66" xfId="0" applyNumberFormat="1" applyFont="1" applyFill="1" applyBorder="1"/>
    <xf numFmtId="164" fontId="0" fillId="0" borderId="50" xfId="0" applyNumberFormat="1" applyBorder="1" applyProtection="1">
      <protection locked="0"/>
    </xf>
    <xf numFmtId="165" fontId="17" fillId="9" borderId="61" xfId="0" applyNumberFormat="1" applyFont="1" applyFill="1" applyBorder="1"/>
    <xf numFmtId="164" fontId="0" fillId="5" borderId="3" xfId="0" applyNumberFormat="1" applyFill="1" applyBorder="1" applyProtection="1">
      <protection locked="0"/>
    </xf>
    <xf numFmtId="164" fontId="0" fillId="0" borderId="46" xfId="0" applyNumberFormat="1" applyBorder="1" applyProtection="1">
      <protection locked="0"/>
    </xf>
    <xf numFmtId="164" fontId="0" fillId="0" borderId="37" xfId="0" applyNumberFormat="1" applyBorder="1" applyProtection="1">
      <protection locked="0"/>
    </xf>
    <xf numFmtId="164" fontId="0" fillId="0" borderId="63" xfId="0" applyNumberFormat="1" applyBorder="1" applyProtection="1">
      <protection locked="0"/>
    </xf>
    <xf numFmtId="0" fontId="1" fillId="0" borderId="36" xfId="0" applyFont="1" applyBorder="1"/>
    <xf numFmtId="49" fontId="24" fillId="0" borderId="0" xfId="0" applyNumberFormat="1" applyFont="1"/>
    <xf numFmtId="0" fontId="8" fillId="0" borderId="22" xfId="2" applyFont="1" applyBorder="1"/>
    <xf numFmtId="0" fontId="25" fillId="0" borderId="0" xfId="0" applyFont="1"/>
    <xf numFmtId="0" fontId="7" fillId="0" borderId="0" xfId="2" applyFont="1"/>
    <xf numFmtId="0" fontId="8" fillId="0" borderId="0" xfId="0" applyFont="1"/>
    <xf numFmtId="0" fontId="8" fillId="0" borderId="0" xfId="2" applyFont="1"/>
    <xf numFmtId="0" fontId="8" fillId="0" borderId="8" xfId="2" applyFont="1" applyBorder="1"/>
    <xf numFmtId="0" fontId="8" fillId="0" borderId="52" xfId="0" applyFont="1" applyBorder="1"/>
    <xf numFmtId="0" fontId="7" fillId="0" borderId="52" xfId="2" applyFont="1" applyBorder="1"/>
    <xf numFmtId="3" fontId="0" fillId="4" borderId="15" xfId="0" applyNumberFormat="1" applyFill="1" applyBorder="1"/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164" fontId="0" fillId="0" borderId="37" xfId="0" applyNumberForma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23"/>
  <sheetViews>
    <sheetView showGridLines="0" tabSelected="1" view="pageBreakPreview" zoomScale="80" zoomScaleNormal="80" zoomScaleSheetLayoutView="80" workbookViewId="0">
      <selection activeCell="I70" sqref="I7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30" ht="21" x14ac:dyDescent="0.35">
      <c r="A2" s="2"/>
      <c r="B2" s="4" t="s">
        <v>100</v>
      </c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30" ht="7.5" customHeight="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30" ht="21" x14ac:dyDescent="0.35">
      <c r="A4" s="2"/>
      <c r="B4" s="2" t="s">
        <v>43</v>
      </c>
      <c r="C4" s="2"/>
      <c r="D4" s="335" t="s">
        <v>106</v>
      </c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2"/>
      <c r="W4" s="2"/>
      <c r="X4" s="2"/>
      <c r="Y4" s="2"/>
      <c r="Z4" s="2"/>
      <c r="AA4" s="2"/>
      <c r="AB4" s="2"/>
      <c r="AC4" s="2"/>
    </row>
    <row r="5" spans="1:30" ht="3.7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3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x14ac:dyDescent="0.25">
      <c r="A6" s="2"/>
      <c r="B6" s="2" t="s">
        <v>44</v>
      </c>
      <c r="C6" s="2"/>
      <c r="D6" s="289" t="s">
        <v>155</v>
      </c>
      <c r="E6" s="2"/>
      <c r="F6" s="2"/>
      <c r="G6" s="2"/>
      <c r="H6" s="2"/>
      <c r="I6" s="2"/>
      <c r="J6" s="2"/>
      <c r="K6" s="2"/>
      <c r="L6" s="2"/>
      <c r="M6" s="3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30" ht="3.75" customHeight="1" x14ac:dyDescent="0.25">
      <c r="A7" s="2"/>
      <c r="B7" s="2"/>
      <c r="C7" s="2"/>
      <c r="D7" s="5"/>
      <c r="E7" s="2"/>
      <c r="F7" s="2"/>
      <c r="G7" s="2"/>
      <c r="H7" s="2"/>
      <c r="I7" s="2"/>
      <c r="J7" s="2"/>
      <c r="K7" s="2"/>
      <c r="L7" s="2"/>
      <c r="M7" s="3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30" x14ac:dyDescent="0.25">
      <c r="A8" s="2"/>
      <c r="B8" s="2" t="s">
        <v>45</v>
      </c>
      <c r="C8" s="2"/>
      <c r="D8" s="326" t="s">
        <v>154</v>
      </c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2"/>
      <c r="W8" s="2"/>
      <c r="X8" s="2"/>
      <c r="Y8" s="2"/>
      <c r="Z8" s="2"/>
      <c r="AA8" s="2"/>
      <c r="AB8" s="2"/>
      <c r="AC8" s="2"/>
    </row>
    <row r="9" spans="1:30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30" ht="29.25" customHeight="1" thickBot="1" x14ac:dyDescent="0.3">
      <c r="A10" s="2"/>
      <c r="B10" s="322" t="s">
        <v>37</v>
      </c>
      <c r="C10" s="339" t="s">
        <v>38</v>
      </c>
      <c r="D10" s="299" t="s">
        <v>101</v>
      </c>
      <c r="E10" s="300"/>
      <c r="F10" s="300"/>
      <c r="G10" s="300"/>
      <c r="H10" s="300"/>
      <c r="I10" s="301"/>
      <c r="J10" s="299" t="s">
        <v>102</v>
      </c>
      <c r="K10" s="300"/>
      <c r="L10" s="300"/>
      <c r="M10" s="300"/>
      <c r="N10" s="300"/>
      <c r="O10" s="301"/>
      <c r="P10" s="299" t="s">
        <v>103</v>
      </c>
      <c r="Q10" s="300"/>
      <c r="R10" s="300"/>
      <c r="S10" s="300"/>
      <c r="T10" s="300"/>
      <c r="U10" s="301"/>
      <c r="V10" s="299" t="s">
        <v>104</v>
      </c>
      <c r="W10" s="300"/>
      <c r="X10" s="300"/>
      <c r="Y10" s="300"/>
      <c r="Z10" s="300"/>
      <c r="AA10" s="301"/>
      <c r="AB10" s="346" t="s">
        <v>105</v>
      </c>
      <c r="AC10" s="2"/>
      <c r="AD10" s="2"/>
    </row>
    <row r="11" spans="1:30" ht="30.75" customHeight="1" thickBot="1" x14ac:dyDescent="0.3">
      <c r="A11" s="2"/>
      <c r="B11" s="323"/>
      <c r="C11" s="340"/>
      <c r="D11" s="302" t="s">
        <v>39</v>
      </c>
      <c r="E11" s="303"/>
      <c r="F11" s="303"/>
      <c r="G11" s="304"/>
      <c r="H11" s="6" t="s">
        <v>40</v>
      </c>
      <c r="I11" s="6" t="s">
        <v>61</v>
      </c>
      <c r="J11" s="302" t="s">
        <v>39</v>
      </c>
      <c r="K11" s="303"/>
      <c r="L11" s="303"/>
      <c r="M11" s="304"/>
      <c r="N11" s="6" t="s">
        <v>40</v>
      </c>
      <c r="O11" s="6" t="s">
        <v>61</v>
      </c>
      <c r="P11" s="302" t="s">
        <v>39</v>
      </c>
      <c r="Q11" s="303"/>
      <c r="R11" s="303"/>
      <c r="S11" s="304"/>
      <c r="T11" s="6" t="s">
        <v>40</v>
      </c>
      <c r="U11" s="6" t="s">
        <v>61</v>
      </c>
      <c r="V11" s="302" t="s">
        <v>39</v>
      </c>
      <c r="W11" s="303"/>
      <c r="X11" s="303"/>
      <c r="Y11" s="304"/>
      <c r="Z11" s="6" t="s">
        <v>40</v>
      </c>
      <c r="AA11" s="6" t="s">
        <v>61</v>
      </c>
      <c r="AB11" s="347"/>
      <c r="AC11" s="2"/>
      <c r="AD11" s="2"/>
    </row>
    <row r="12" spans="1:30" ht="15.75" customHeight="1" thickBot="1" x14ac:dyDescent="0.3">
      <c r="A12" s="2"/>
      <c r="B12" s="323"/>
      <c r="C12" s="341"/>
      <c r="D12" s="305" t="s">
        <v>62</v>
      </c>
      <c r="E12" s="306"/>
      <c r="F12" s="306"/>
      <c r="G12" s="306"/>
      <c r="H12" s="306"/>
      <c r="I12" s="307"/>
      <c r="J12" s="305" t="s">
        <v>62</v>
      </c>
      <c r="K12" s="306"/>
      <c r="L12" s="306"/>
      <c r="M12" s="306"/>
      <c r="N12" s="306"/>
      <c r="O12" s="307"/>
      <c r="P12" s="305" t="s">
        <v>62</v>
      </c>
      <c r="Q12" s="306"/>
      <c r="R12" s="306"/>
      <c r="S12" s="306"/>
      <c r="T12" s="306"/>
      <c r="U12" s="307"/>
      <c r="V12" s="305" t="s">
        <v>62</v>
      </c>
      <c r="W12" s="306"/>
      <c r="X12" s="306"/>
      <c r="Y12" s="306"/>
      <c r="Z12" s="306"/>
      <c r="AA12" s="307"/>
      <c r="AB12" s="347"/>
      <c r="AC12" s="2"/>
      <c r="AD12" s="2"/>
    </row>
    <row r="13" spans="1:30" ht="15.75" customHeight="1" thickBot="1" x14ac:dyDescent="0.3">
      <c r="A13" s="2"/>
      <c r="B13" s="324"/>
      <c r="C13" s="342"/>
      <c r="D13" s="308" t="s">
        <v>57</v>
      </c>
      <c r="E13" s="309"/>
      <c r="F13" s="309"/>
      <c r="G13" s="310" t="s">
        <v>63</v>
      </c>
      <c r="H13" s="312" t="s">
        <v>66</v>
      </c>
      <c r="I13" s="314" t="s">
        <v>62</v>
      </c>
      <c r="J13" s="308" t="s">
        <v>57</v>
      </c>
      <c r="K13" s="309"/>
      <c r="L13" s="309"/>
      <c r="M13" s="310" t="s">
        <v>63</v>
      </c>
      <c r="N13" s="312" t="s">
        <v>66</v>
      </c>
      <c r="O13" s="314" t="s">
        <v>62</v>
      </c>
      <c r="P13" s="308" t="s">
        <v>57</v>
      </c>
      <c r="Q13" s="309"/>
      <c r="R13" s="309"/>
      <c r="S13" s="310" t="s">
        <v>63</v>
      </c>
      <c r="T13" s="312" t="s">
        <v>66</v>
      </c>
      <c r="U13" s="314" t="s">
        <v>62</v>
      </c>
      <c r="V13" s="308" t="s">
        <v>57</v>
      </c>
      <c r="W13" s="309"/>
      <c r="X13" s="309"/>
      <c r="Y13" s="310" t="s">
        <v>63</v>
      </c>
      <c r="Z13" s="312" t="s">
        <v>66</v>
      </c>
      <c r="AA13" s="314" t="s">
        <v>62</v>
      </c>
      <c r="AB13" s="347"/>
      <c r="AC13" s="2"/>
      <c r="AD13" s="2"/>
    </row>
    <row r="14" spans="1:30" ht="15.75" thickBot="1" x14ac:dyDescent="0.3">
      <c r="A14" s="2"/>
      <c r="B14" s="7"/>
      <c r="C14" s="8"/>
      <c r="D14" s="120" t="s">
        <v>58</v>
      </c>
      <c r="E14" s="121" t="s">
        <v>91</v>
      </c>
      <c r="F14" s="121" t="s">
        <v>59</v>
      </c>
      <c r="G14" s="311"/>
      <c r="H14" s="313"/>
      <c r="I14" s="315"/>
      <c r="J14" s="120" t="s">
        <v>58</v>
      </c>
      <c r="K14" s="121" t="s">
        <v>91</v>
      </c>
      <c r="L14" s="121" t="s">
        <v>59</v>
      </c>
      <c r="M14" s="311"/>
      <c r="N14" s="313"/>
      <c r="O14" s="315"/>
      <c r="P14" s="120" t="s">
        <v>58</v>
      </c>
      <c r="Q14" s="121" t="s">
        <v>91</v>
      </c>
      <c r="R14" s="121" t="s">
        <v>59</v>
      </c>
      <c r="S14" s="311"/>
      <c r="T14" s="313"/>
      <c r="U14" s="315"/>
      <c r="V14" s="120" t="s">
        <v>58</v>
      </c>
      <c r="W14" s="121" t="s">
        <v>91</v>
      </c>
      <c r="X14" s="121" t="s">
        <v>59</v>
      </c>
      <c r="Y14" s="311"/>
      <c r="Z14" s="313"/>
      <c r="AA14" s="315"/>
      <c r="AB14" s="348"/>
      <c r="AC14" s="2"/>
      <c r="AD14" s="2"/>
    </row>
    <row r="15" spans="1:30" x14ac:dyDescent="0.25">
      <c r="A15" s="2"/>
      <c r="B15" s="32" t="s">
        <v>0</v>
      </c>
      <c r="C15" s="33" t="s">
        <v>52</v>
      </c>
      <c r="D15" s="9"/>
      <c r="E15" s="10"/>
      <c r="F15" s="52">
        <v>25625.5</v>
      </c>
      <c r="G15" s="58">
        <f>SUM(D15:F15)</f>
        <v>25625.5</v>
      </c>
      <c r="H15" s="61">
        <v>7317</v>
      </c>
      <c r="I15" s="11">
        <f>G15+H15</f>
        <v>32942.5</v>
      </c>
      <c r="J15" s="9"/>
      <c r="K15" s="10"/>
      <c r="L15" s="52">
        <v>30100</v>
      </c>
      <c r="M15" s="58">
        <f t="shared" ref="M15:M23" si="0">SUM(J15:L15)</f>
        <v>30100</v>
      </c>
      <c r="N15" s="61">
        <v>5050</v>
      </c>
      <c r="O15" s="11">
        <f>M15+N15</f>
        <v>35150</v>
      </c>
      <c r="P15" s="9"/>
      <c r="Q15" s="10"/>
      <c r="R15" s="52">
        <v>11307.4</v>
      </c>
      <c r="S15" s="58">
        <f>SUM(P15:R15)</f>
        <v>11307.4</v>
      </c>
      <c r="T15" s="61">
        <v>3702.5</v>
      </c>
      <c r="U15" s="11">
        <f>S15+T15</f>
        <v>15009.9</v>
      </c>
      <c r="V15" s="9"/>
      <c r="W15" s="10"/>
      <c r="X15" s="52">
        <v>30200</v>
      </c>
      <c r="Y15" s="58">
        <f>SUM(V15:X15)</f>
        <v>30200</v>
      </c>
      <c r="Z15" s="61">
        <v>7200</v>
      </c>
      <c r="AA15" s="11">
        <f>Y15+Z15</f>
        <v>37400</v>
      </c>
      <c r="AB15" s="125">
        <f>(AA15/O15)</f>
        <v>1.0640113798008535</v>
      </c>
      <c r="AC15" s="2"/>
      <c r="AD15" s="2"/>
    </row>
    <row r="16" spans="1:30" x14ac:dyDescent="0.25">
      <c r="A16" s="2"/>
      <c r="B16" s="12" t="s">
        <v>1</v>
      </c>
      <c r="C16" s="110" t="s">
        <v>60</v>
      </c>
      <c r="D16" s="53">
        <v>45080</v>
      </c>
      <c r="E16" s="13"/>
      <c r="F16" s="13"/>
      <c r="G16" s="59">
        <f t="shared" ref="G16:G23" si="1">SUM(D16:F16)</f>
        <v>45080</v>
      </c>
      <c r="H16" s="62"/>
      <c r="I16" s="11">
        <f t="shared" ref="I16:I23" si="2">G16+H16</f>
        <v>45080</v>
      </c>
      <c r="J16" s="53">
        <v>47032.3</v>
      </c>
      <c r="K16" s="13"/>
      <c r="L16" s="13"/>
      <c r="M16" s="59">
        <f t="shared" si="0"/>
        <v>47032.3</v>
      </c>
      <c r="N16" s="62"/>
      <c r="O16" s="11">
        <f t="shared" ref="O16:O20" si="3">M16+N16</f>
        <v>47032.3</v>
      </c>
      <c r="P16" s="53">
        <v>23516.2</v>
      </c>
      <c r="Q16" s="13"/>
      <c r="R16" s="13"/>
      <c r="S16" s="59">
        <f t="shared" ref="S16:S23" si="4">SUM(P16:R16)</f>
        <v>23516.2</v>
      </c>
      <c r="T16" s="62"/>
      <c r="U16" s="11">
        <f t="shared" ref="U16:U20" si="5">S16+T16</f>
        <v>23516.2</v>
      </c>
      <c r="V16" s="53">
        <v>51600</v>
      </c>
      <c r="W16" s="13"/>
      <c r="X16" s="13"/>
      <c r="Y16" s="59">
        <f t="shared" ref="Y16:Y23" si="6">SUM(V16:X16)</f>
        <v>51600</v>
      </c>
      <c r="Z16" s="62"/>
      <c r="AA16" s="11">
        <f t="shared" ref="AA16:AA20" si="7">Y16+Z16</f>
        <v>51600</v>
      </c>
      <c r="AB16" s="125">
        <f t="shared" ref="AB16:AB24" si="8">(AA16/O16)</f>
        <v>1.0971183633375361</v>
      </c>
      <c r="AC16" s="2"/>
      <c r="AD16" s="2"/>
    </row>
    <row r="17" spans="1:30" x14ac:dyDescent="0.25">
      <c r="A17" s="2"/>
      <c r="B17" s="12" t="s">
        <v>3</v>
      </c>
      <c r="C17" s="111" t="s">
        <v>79</v>
      </c>
      <c r="D17" s="54"/>
      <c r="E17" s="14"/>
      <c r="F17" s="14"/>
      <c r="G17" s="59">
        <f t="shared" si="1"/>
        <v>0</v>
      </c>
      <c r="H17" s="63"/>
      <c r="I17" s="11">
        <f t="shared" si="2"/>
        <v>0</v>
      </c>
      <c r="J17" s="54"/>
      <c r="K17" s="14"/>
      <c r="L17" s="14"/>
      <c r="M17" s="59">
        <f t="shared" si="0"/>
        <v>0</v>
      </c>
      <c r="N17" s="63"/>
      <c r="O17" s="11">
        <f t="shared" si="3"/>
        <v>0</v>
      </c>
      <c r="P17" s="54"/>
      <c r="Q17" s="14"/>
      <c r="R17" s="14"/>
      <c r="S17" s="59">
        <f t="shared" si="4"/>
        <v>0</v>
      </c>
      <c r="T17" s="63"/>
      <c r="U17" s="11">
        <f t="shared" si="5"/>
        <v>0</v>
      </c>
      <c r="V17" s="54"/>
      <c r="W17" s="14"/>
      <c r="X17" s="14"/>
      <c r="Y17" s="59">
        <f t="shared" si="6"/>
        <v>0</v>
      </c>
      <c r="Z17" s="63"/>
      <c r="AA17" s="11">
        <f t="shared" si="7"/>
        <v>0</v>
      </c>
      <c r="AB17" s="125" t="e">
        <f t="shared" si="8"/>
        <v>#DIV/0!</v>
      </c>
      <c r="AC17" s="2"/>
      <c r="AD17" s="2"/>
    </row>
    <row r="18" spans="1:30" x14ac:dyDescent="0.25">
      <c r="A18" s="2"/>
      <c r="B18" s="12" t="s">
        <v>5</v>
      </c>
      <c r="C18" s="112" t="s">
        <v>53</v>
      </c>
      <c r="D18" s="15"/>
      <c r="E18" s="55">
        <v>3142</v>
      </c>
      <c r="F18" s="14"/>
      <c r="G18" s="59">
        <v>3142</v>
      </c>
      <c r="H18" s="61"/>
      <c r="I18" s="11">
        <f t="shared" si="2"/>
        <v>3142</v>
      </c>
      <c r="J18" s="15"/>
      <c r="K18" s="55">
        <v>1400</v>
      </c>
      <c r="L18" s="14"/>
      <c r="M18" s="59">
        <f t="shared" si="0"/>
        <v>1400</v>
      </c>
      <c r="N18" s="61"/>
      <c r="O18" s="11">
        <f t="shared" si="3"/>
        <v>1400</v>
      </c>
      <c r="P18" s="15"/>
      <c r="Q18" s="55">
        <v>900.6</v>
      </c>
      <c r="R18" s="14"/>
      <c r="S18" s="59">
        <f t="shared" si="4"/>
        <v>900.6</v>
      </c>
      <c r="T18" s="61"/>
      <c r="U18" s="11">
        <f t="shared" si="5"/>
        <v>900.6</v>
      </c>
      <c r="V18" s="15"/>
      <c r="W18" s="55">
        <v>1100</v>
      </c>
      <c r="X18" s="14"/>
      <c r="Y18" s="59">
        <f t="shared" si="6"/>
        <v>1100</v>
      </c>
      <c r="Z18" s="61"/>
      <c r="AA18" s="11">
        <f t="shared" si="7"/>
        <v>1100</v>
      </c>
      <c r="AB18" s="125">
        <f t="shared" si="8"/>
        <v>0.7857142857142857</v>
      </c>
      <c r="AC18" s="2"/>
      <c r="AD18" s="2"/>
    </row>
    <row r="19" spans="1:30" x14ac:dyDescent="0.25">
      <c r="A19" s="2"/>
      <c r="B19" s="12" t="s">
        <v>7</v>
      </c>
      <c r="C19" s="36" t="s">
        <v>46</v>
      </c>
      <c r="D19" s="16"/>
      <c r="E19" s="14"/>
      <c r="F19" s="55">
        <v>1439.6</v>
      </c>
      <c r="G19" s="59">
        <f t="shared" si="1"/>
        <v>1439.6</v>
      </c>
      <c r="H19" s="61"/>
      <c r="I19" s="11">
        <f t="shared" si="2"/>
        <v>1439.6</v>
      </c>
      <c r="J19" s="16"/>
      <c r="K19" s="14"/>
      <c r="L19" s="55">
        <v>1500</v>
      </c>
      <c r="M19" s="59">
        <f t="shared" si="0"/>
        <v>1500</v>
      </c>
      <c r="N19" s="61"/>
      <c r="O19" s="11">
        <f t="shared" si="3"/>
        <v>1500</v>
      </c>
      <c r="P19" s="16"/>
      <c r="Q19" s="14"/>
      <c r="R19" s="55">
        <v>723.6</v>
      </c>
      <c r="S19" s="59">
        <f t="shared" si="4"/>
        <v>723.6</v>
      </c>
      <c r="T19" s="61"/>
      <c r="U19" s="11">
        <f t="shared" si="5"/>
        <v>723.6</v>
      </c>
      <c r="V19" s="16"/>
      <c r="W19" s="14"/>
      <c r="X19" s="55">
        <v>1400</v>
      </c>
      <c r="Y19" s="59">
        <f t="shared" si="6"/>
        <v>1400</v>
      </c>
      <c r="Z19" s="61"/>
      <c r="AA19" s="11">
        <f t="shared" si="7"/>
        <v>1400</v>
      </c>
      <c r="AB19" s="125">
        <f t="shared" si="8"/>
        <v>0.93333333333333335</v>
      </c>
      <c r="AC19" s="2"/>
      <c r="AD19" s="2"/>
    </row>
    <row r="20" spans="1:30" x14ac:dyDescent="0.25">
      <c r="A20" s="2"/>
      <c r="B20" s="12" t="s">
        <v>9</v>
      </c>
      <c r="C20" s="113" t="s">
        <v>47</v>
      </c>
      <c r="D20" s="15"/>
      <c r="E20" s="13"/>
      <c r="F20" s="56">
        <v>0</v>
      </c>
      <c r="G20" s="59"/>
      <c r="H20" s="61"/>
      <c r="I20" s="11">
        <f t="shared" si="2"/>
        <v>0</v>
      </c>
      <c r="J20" s="15"/>
      <c r="K20" s="13"/>
      <c r="L20" s="56">
        <v>1200</v>
      </c>
      <c r="M20" s="59">
        <f t="shared" si="0"/>
        <v>1200</v>
      </c>
      <c r="N20" s="61"/>
      <c r="O20" s="11">
        <f t="shared" si="3"/>
        <v>1200</v>
      </c>
      <c r="P20" s="15"/>
      <c r="Q20" s="13"/>
      <c r="R20" s="56"/>
      <c r="S20" s="59">
        <f t="shared" si="4"/>
        <v>0</v>
      </c>
      <c r="T20" s="61"/>
      <c r="U20" s="11">
        <f t="shared" si="5"/>
        <v>0</v>
      </c>
      <c r="V20" s="15"/>
      <c r="W20" s="13"/>
      <c r="X20" s="56">
        <v>2200</v>
      </c>
      <c r="Y20" s="59">
        <f t="shared" si="6"/>
        <v>2200</v>
      </c>
      <c r="Z20" s="61"/>
      <c r="AA20" s="11">
        <f t="shared" si="7"/>
        <v>2200</v>
      </c>
      <c r="AB20" s="125">
        <f t="shared" si="8"/>
        <v>1.8333333333333333</v>
      </c>
      <c r="AC20" s="2"/>
      <c r="AD20" s="2"/>
    </row>
    <row r="21" spans="1:30" x14ac:dyDescent="0.25">
      <c r="A21" s="2"/>
      <c r="B21" s="12" t="s">
        <v>11</v>
      </c>
      <c r="C21" s="35" t="s">
        <v>2</v>
      </c>
      <c r="D21" s="15"/>
      <c r="E21" s="13"/>
      <c r="F21" s="56">
        <v>2118.5</v>
      </c>
      <c r="G21" s="59">
        <f t="shared" si="1"/>
        <v>2118.5</v>
      </c>
      <c r="H21" s="64">
        <v>935.7</v>
      </c>
      <c r="I21" s="11">
        <f>G21+H21</f>
        <v>3054.2</v>
      </c>
      <c r="J21" s="15"/>
      <c r="K21" s="13"/>
      <c r="L21" s="56">
        <v>2450</v>
      </c>
      <c r="M21" s="59">
        <f t="shared" si="0"/>
        <v>2450</v>
      </c>
      <c r="N21" s="64">
        <v>100</v>
      </c>
      <c r="O21" s="11">
        <f>M21+N21</f>
        <v>2550</v>
      </c>
      <c r="P21" s="15"/>
      <c r="Q21" s="13"/>
      <c r="R21" s="56">
        <v>762</v>
      </c>
      <c r="S21" s="59">
        <f t="shared" si="4"/>
        <v>762</v>
      </c>
      <c r="T21" s="64">
        <v>584.5</v>
      </c>
      <c r="U21" s="11">
        <f>S21+T21</f>
        <v>1346.5</v>
      </c>
      <c r="V21" s="15"/>
      <c r="W21" s="13"/>
      <c r="X21" s="56">
        <v>2150</v>
      </c>
      <c r="Y21" s="59">
        <f t="shared" si="6"/>
        <v>2150</v>
      </c>
      <c r="Z21" s="64">
        <v>930</v>
      </c>
      <c r="AA21" s="11">
        <f>Y21+Z21</f>
        <v>3080</v>
      </c>
      <c r="AB21" s="125">
        <f t="shared" si="8"/>
        <v>1.2078431372549019</v>
      </c>
      <c r="AC21" s="2"/>
      <c r="AD21" s="2"/>
    </row>
    <row r="22" spans="1:30" x14ac:dyDescent="0.25">
      <c r="A22" s="2"/>
      <c r="B22" s="12" t="s">
        <v>13</v>
      </c>
      <c r="C22" s="35" t="s">
        <v>4</v>
      </c>
      <c r="D22" s="15"/>
      <c r="E22" s="13"/>
      <c r="F22" s="56"/>
      <c r="G22" s="59">
        <f t="shared" si="1"/>
        <v>0</v>
      </c>
      <c r="H22" s="64"/>
      <c r="I22" s="11">
        <f t="shared" si="2"/>
        <v>0</v>
      </c>
      <c r="J22" s="15"/>
      <c r="K22" s="13"/>
      <c r="L22" s="56"/>
      <c r="M22" s="59">
        <f t="shared" si="0"/>
        <v>0</v>
      </c>
      <c r="N22" s="64"/>
      <c r="O22" s="11">
        <f t="shared" ref="O22:O23" si="9">M22+N22</f>
        <v>0</v>
      </c>
      <c r="P22" s="15"/>
      <c r="Q22" s="13"/>
      <c r="R22" s="56"/>
      <c r="S22" s="59">
        <f t="shared" si="4"/>
        <v>0</v>
      </c>
      <c r="T22" s="64"/>
      <c r="U22" s="11">
        <f t="shared" ref="U22:U23" si="10">S22+T22</f>
        <v>0</v>
      </c>
      <c r="V22" s="15"/>
      <c r="W22" s="13"/>
      <c r="X22" s="56"/>
      <c r="Y22" s="59">
        <f t="shared" si="6"/>
        <v>0</v>
      </c>
      <c r="Z22" s="64"/>
      <c r="AA22" s="11">
        <f t="shared" ref="AA22:AA23" si="11">Y22+Z22</f>
        <v>0</v>
      </c>
      <c r="AB22" s="125" t="e">
        <f t="shared" si="8"/>
        <v>#DIV/0!</v>
      </c>
      <c r="AC22" s="2"/>
      <c r="AD22" s="2"/>
    </row>
    <row r="23" spans="1:30" ht="15.75" thickBot="1" x14ac:dyDescent="0.3">
      <c r="A23" s="2"/>
      <c r="B23" s="114" t="s">
        <v>15</v>
      </c>
      <c r="C23" s="115" t="s">
        <v>6</v>
      </c>
      <c r="D23" s="18"/>
      <c r="E23" s="19"/>
      <c r="F23" s="57"/>
      <c r="G23" s="60">
        <f t="shared" si="1"/>
        <v>0</v>
      </c>
      <c r="H23" s="65"/>
      <c r="I23" s="20">
        <f t="shared" si="2"/>
        <v>0</v>
      </c>
      <c r="J23" s="18"/>
      <c r="K23" s="19"/>
      <c r="L23" s="57"/>
      <c r="M23" s="60">
        <f t="shared" si="0"/>
        <v>0</v>
      </c>
      <c r="N23" s="65"/>
      <c r="O23" s="20">
        <f t="shared" si="9"/>
        <v>0</v>
      </c>
      <c r="P23" s="18"/>
      <c r="Q23" s="19"/>
      <c r="R23" s="57"/>
      <c r="S23" s="60">
        <f t="shared" si="4"/>
        <v>0</v>
      </c>
      <c r="T23" s="65"/>
      <c r="U23" s="20">
        <f t="shared" si="10"/>
        <v>0</v>
      </c>
      <c r="V23" s="18"/>
      <c r="W23" s="19"/>
      <c r="X23" s="57"/>
      <c r="Y23" s="60">
        <f t="shared" si="6"/>
        <v>0</v>
      </c>
      <c r="Z23" s="65"/>
      <c r="AA23" s="20">
        <f t="shared" si="11"/>
        <v>0</v>
      </c>
      <c r="AB23" s="128" t="e">
        <f t="shared" si="8"/>
        <v>#DIV/0!</v>
      </c>
      <c r="AC23" s="2"/>
      <c r="AD23" s="2"/>
    </row>
    <row r="24" spans="1:30" ht="15.75" thickBot="1" x14ac:dyDescent="0.3">
      <c r="A24" s="2"/>
      <c r="B24" s="21" t="s">
        <v>17</v>
      </c>
      <c r="C24" s="22" t="s">
        <v>8</v>
      </c>
      <c r="D24" s="23">
        <f>SUM(D15:D21)</f>
        <v>45080</v>
      </c>
      <c r="E24" s="24">
        <f>SUM(E15:E21)</f>
        <v>3142</v>
      </c>
      <c r="F24" s="24">
        <f>SUM(F15:F21)</f>
        <v>29183.599999999999</v>
      </c>
      <c r="G24" s="25">
        <f>SUM(D24:F24)</f>
        <v>77405.600000000006</v>
      </c>
      <c r="H24" s="26">
        <f>SUM(H15:H21)</f>
        <v>8252.7000000000007</v>
      </c>
      <c r="I24" s="26">
        <f>SUM(I15:I21)</f>
        <v>85658.3</v>
      </c>
      <c r="J24" s="23">
        <f>SUM(J15:J21)</f>
        <v>47032.3</v>
      </c>
      <c r="K24" s="24">
        <f>SUM(K15:K21)</f>
        <v>1400</v>
      </c>
      <c r="L24" s="24">
        <f>SUM(L15:L21)</f>
        <v>35250</v>
      </c>
      <c r="M24" s="25">
        <f>SUM(J24:L24)</f>
        <v>83682.3</v>
      </c>
      <c r="N24" s="26">
        <f>SUM(N15:N21)</f>
        <v>5150</v>
      </c>
      <c r="O24" s="26">
        <f>SUM(O15:O21)</f>
        <v>88832.3</v>
      </c>
      <c r="P24" s="23">
        <f>SUM(P15:P21)</f>
        <v>23516.2</v>
      </c>
      <c r="Q24" s="24">
        <f>SUM(Q15:Q21)</f>
        <v>900.6</v>
      </c>
      <c r="R24" s="24">
        <f>SUM(R15:R21)</f>
        <v>12793</v>
      </c>
      <c r="S24" s="25">
        <f>SUM(P24:R24)</f>
        <v>37209.800000000003</v>
      </c>
      <c r="T24" s="26">
        <f>SUM(T15:T21)</f>
        <v>4287</v>
      </c>
      <c r="U24" s="26">
        <f>SUM(U15:U21)</f>
        <v>41496.799999999996</v>
      </c>
      <c r="V24" s="23">
        <f>SUM(V15:V21)</f>
        <v>51600</v>
      </c>
      <c r="W24" s="24">
        <f>SUM(W15:W21)</f>
        <v>1100</v>
      </c>
      <c r="X24" s="24">
        <f>SUM(X15:X21)</f>
        <v>35950</v>
      </c>
      <c r="Y24" s="25">
        <f>SUM(V24:X24)</f>
        <v>88650</v>
      </c>
      <c r="Z24" s="26">
        <f>SUM(Z15:Z21)</f>
        <v>8130</v>
      </c>
      <c r="AA24" s="26">
        <f>SUM(AA15:AA21)</f>
        <v>96780</v>
      </c>
      <c r="AB24" s="129">
        <f t="shared" si="8"/>
        <v>1.089468582936612</v>
      </c>
      <c r="AC24" s="2"/>
      <c r="AD24" s="2"/>
    </row>
    <row r="25" spans="1:30" ht="15.75" customHeight="1" thickBot="1" x14ac:dyDescent="0.3">
      <c r="A25" s="2"/>
      <c r="B25" s="27"/>
      <c r="C25" s="28"/>
      <c r="D25" s="316" t="s">
        <v>68</v>
      </c>
      <c r="E25" s="317"/>
      <c r="F25" s="317"/>
      <c r="G25" s="318"/>
      <c r="H25" s="318"/>
      <c r="I25" s="319"/>
      <c r="J25" s="316" t="s">
        <v>68</v>
      </c>
      <c r="K25" s="317"/>
      <c r="L25" s="317"/>
      <c r="M25" s="318"/>
      <c r="N25" s="318"/>
      <c r="O25" s="319"/>
      <c r="P25" s="316" t="s">
        <v>68</v>
      </c>
      <c r="Q25" s="317"/>
      <c r="R25" s="317"/>
      <c r="S25" s="318"/>
      <c r="T25" s="318"/>
      <c r="U25" s="319"/>
      <c r="V25" s="316" t="s">
        <v>68</v>
      </c>
      <c r="W25" s="317"/>
      <c r="X25" s="317"/>
      <c r="Y25" s="318"/>
      <c r="Z25" s="318"/>
      <c r="AA25" s="319"/>
      <c r="AB25" s="343" t="s">
        <v>105</v>
      </c>
      <c r="AC25" s="2"/>
      <c r="AD25" s="2"/>
    </row>
    <row r="26" spans="1:30" ht="15.75" thickBot="1" x14ac:dyDescent="0.3">
      <c r="A26" s="2"/>
      <c r="B26" s="328" t="s">
        <v>37</v>
      </c>
      <c r="C26" s="339" t="s">
        <v>38</v>
      </c>
      <c r="D26" s="320" t="s">
        <v>69</v>
      </c>
      <c r="E26" s="321"/>
      <c r="F26" s="321"/>
      <c r="G26" s="310" t="s">
        <v>64</v>
      </c>
      <c r="H26" s="330" t="s">
        <v>67</v>
      </c>
      <c r="I26" s="332" t="s">
        <v>68</v>
      </c>
      <c r="J26" s="320" t="s">
        <v>69</v>
      </c>
      <c r="K26" s="321"/>
      <c r="L26" s="321"/>
      <c r="M26" s="310" t="s">
        <v>64</v>
      </c>
      <c r="N26" s="330" t="s">
        <v>67</v>
      </c>
      <c r="O26" s="332" t="s">
        <v>68</v>
      </c>
      <c r="P26" s="320" t="s">
        <v>69</v>
      </c>
      <c r="Q26" s="321"/>
      <c r="R26" s="321"/>
      <c r="S26" s="310" t="s">
        <v>64</v>
      </c>
      <c r="T26" s="330" t="s">
        <v>67</v>
      </c>
      <c r="U26" s="332" t="s">
        <v>68</v>
      </c>
      <c r="V26" s="320" t="s">
        <v>69</v>
      </c>
      <c r="W26" s="321"/>
      <c r="X26" s="321"/>
      <c r="Y26" s="310" t="s">
        <v>64</v>
      </c>
      <c r="Z26" s="330" t="s">
        <v>67</v>
      </c>
      <c r="AA26" s="332" t="s">
        <v>68</v>
      </c>
      <c r="AB26" s="344"/>
      <c r="AC26" s="2"/>
      <c r="AD26" s="2"/>
    </row>
    <row r="27" spans="1:30" ht="15.75" thickBot="1" x14ac:dyDescent="0.3">
      <c r="A27" s="2"/>
      <c r="B27" s="329"/>
      <c r="C27" s="340"/>
      <c r="D27" s="29" t="s">
        <v>54</v>
      </c>
      <c r="E27" s="30" t="s">
        <v>55</v>
      </c>
      <c r="F27" s="31" t="s">
        <v>56</v>
      </c>
      <c r="G27" s="311"/>
      <c r="H27" s="331"/>
      <c r="I27" s="333"/>
      <c r="J27" s="29" t="s">
        <v>54</v>
      </c>
      <c r="K27" s="30" t="s">
        <v>55</v>
      </c>
      <c r="L27" s="31" t="s">
        <v>56</v>
      </c>
      <c r="M27" s="311"/>
      <c r="N27" s="331"/>
      <c r="O27" s="333"/>
      <c r="P27" s="29" t="s">
        <v>54</v>
      </c>
      <c r="Q27" s="30" t="s">
        <v>55</v>
      </c>
      <c r="R27" s="31" t="s">
        <v>56</v>
      </c>
      <c r="S27" s="311"/>
      <c r="T27" s="331"/>
      <c r="U27" s="333"/>
      <c r="V27" s="29" t="s">
        <v>54</v>
      </c>
      <c r="W27" s="30" t="s">
        <v>55</v>
      </c>
      <c r="X27" s="31" t="s">
        <v>56</v>
      </c>
      <c r="Y27" s="349"/>
      <c r="Z27" s="331"/>
      <c r="AA27" s="333"/>
      <c r="AB27" s="345"/>
      <c r="AC27" s="2"/>
      <c r="AD27" s="2"/>
    </row>
    <row r="28" spans="1:30" ht="15.75" thickBot="1" x14ac:dyDescent="0.3">
      <c r="A28" s="2"/>
      <c r="B28" s="32" t="s">
        <v>19</v>
      </c>
      <c r="C28" s="33" t="s">
        <v>10</v>
      </c>
      <c r="D28" s="66">
        <v>5000</v>
      </c>
      <c r="E28" s="66"/>
      <c r="F28" s="66">
        <v>2068.1999999999998</v>
      </c>
      <c r="G28" s="67">
        <f>SUM(D28:F28)</f>
        <v>7068.2</v>
      </c>
      <c r="H28" s="67">
        <v>109.9</v>
      </c>
      <c r="I28" s="34">
        <f>G28+H28</f>
        <v>7178.0999999999995</v>
      </c>
      <c r="J28" s="73">
        <v>3025</v>
      </c>
      <c r="K28" s="66">
        <v>0</v>
      </c>
      <c r="L28" s="66">
        <v>2475</v>
      </c>
      <c r="M28" s="67">
        <f>SUM(J28:L28)</f>
        <v>5500</v>
      </c>
      <c r="N28" s="67">
        <v>100</v>
      </c>
      <c r="O28" s="34">
        <f>M28+N28</f>
        <v>5600</v>
      </c>
      <c r="P28" s="73">
        <v>1685.8</v>
      </c>
      <c r="Q28" s="66"/>
      <c r="R28" s="66">
        <v>510.20000000000005</v>
      </c>
      <c r="S28" s="67">
        <f>SUM(P28:R28)</f>
        <v>2196</v>
      </c>
      <c r="T28" s="67">
        <v>214.4</v>
      </c>
      <c r="U28" s="34">
        <f>S28+T28</f>
        <v>2410.4</v>
      </c>
      <c r="V28" s="73">
        <v>4000</v>
      </c>
      <c r="W28" s="66"/>
      <c r="X28" s="66">
        <v>2000</v>
      </c>
      <c r="Y28" s="285">
        <f>V28+W28+X28</f>
        <v>6000</v>
      </c>
      <c r="Z28" s="67">
        <v>150</v>
      </c>
      <c r="AA28" s="34">
        <f>Y28+Z28</f>
        <v>6150</v>
      </c>
      <c r="AB28" s="125">
        <f t="shared" ref="AB28:AB41" si="12">(AA28/O28)</f>
        <v>1.0982142857142858</v>
      </c>
      <c r="AC28" s="2"/>
      <c r="AD28" s="2"/>
    </row>
    <row r="29" spans="1:30" ht="15.75" thickBot="1" x14ac:dyDescent="0.3">
      <c r="A29" s="2"/>
      <c r="B29" s="12" t="s">
        <v>20</v>
      </c>
      <c r="C29" s="35" t="s">
        <v>12</v>
      </c>
      <c r="D29" s="68">
        <v>5000</v>
      </c>
      <c r="E29" s="68">
        <v>1859.2</v>
      </c>
      <c r="F29" s="68">
        <v>1887.4</v>
      </c>
      <c r="G29" s="69">
        <f t="shared" ref="G29:G38" si="13">SUM(D29:F29)</f>
        <v>8746.6</v>
      </c>
      <c r="H29" s="69">
        <v>775.9</v>
      </c>
      <c r="I29" s="11">
        <f t="shared" ref="I29:I38" si="14">G29+H29</f>
        <v>9522.5</v>
      </c>
      <c r="J29" s="74">
        <v>5017.3</v>
      </c>
      <c r="K29" s="68">
        <v>234</v>
      </c>
      <c r="L29" s="68">
        <v>4131</v>
      </c>
      <c r="M29" s="69">
        <f t="shared" ref="M29:M38" si="15">SUM(J29:L29)</f>
        <v>9382.2999999999993</v>
      </c>
      <c r="N29" s="69">
        <v>300</v>
      </c>
      <c r="O29" s="11">
        <f t="shared" ref="O29:O38" si="16">M29+N29</f>
        <v>9682.2999999999993</v>
      </c>
      <c r="P29" s="74">
        <v>3097.1</v>
      </c>
      <c r="Q29" s="68">
        <v>520.5</v>
      </c>
      <c r="R29" s="68">
        <v>2518.7000000000003</v>
      </c>
      <c r="S29" s="69">
        <f t="shared" ref="S29:S38" si="17">SUM(P29:R29)</f>
        <v>6136.3</v>
      </c>
      <c r="T29" s="69">
        <v>175.9</v>
      </c>
      <c r="U29" s="11">
        <f t="shared" ref="U29:U38" si="18">S29+T29</f>
        <v>6312.2</v>
      </c>
      <c r="V29" s="74">
        <v>4700</v>
      </c>
      <c r="W29" s="68">
        <v>600</v>
      </c>
      <c r="X29" s="68">
        <v>4000</v>
      </c>
      <c r="Y29" s="282">
        <f t="shared" ref="Y29:Y38" si="19">V29+W29+X29</f>
        <v>9300</v>
      </c>
      <c r="Z29" s="69">
        <v>900</v>
      </c>
      <c r="AA29" s="34">
        <f t="shared" ref="AA29:AA38" si="20">Y29+Z29</f>
        <v>10200</v>
      </c>
      <c r="AB29" s="125">
        <f t="shared" si="12"/>
        <v>1.0534687006186547</v>
      </c>
      <c r="AC29" s="2"/>
      <c r="AD29" s="2"/>
    </row>
    <row r="30" spans="1:30" ht="15.75" thickBot="1" x14ac:dyDescent="0.3">
      <c r="A30" s="2"/>
      <c r="B30" s="12" t="s">
        <v>22</v>
      </c>
      <c r="C30" s="35" t="s">
        <v>14</v>
      </c>
      <c r="D30" s="68">
        <v>2569</v>
      </c>
      <c r="E30" s="68"/>
      <c r="F30" s="68">
        <v>1759.5</v>
      </c>
      <c r="G30" s="69">
        <f t="shared" si="13"/>
        <v>4328.5</v>
      </c>
      <c r="H30" s="69">
        <v>88.3</v>
      </c>
      <c r="I30" s="11">
        <f t="shared" si="14"/>
        <v>4416.8</v>
      </c>
      <c r="J30" s="74">
        <v>3515</v>
      </c>
      <c r="K30" s="68">
        <v>0</v>
      </c>
      <c r="L30" s="68">
        <v>2725</v>
      </c>
      <c r="M30" s="69">
        <f t="shared" si="15"/>
        <v>6240</v>
      </c>
      <c r="N30" s="69">
        <v>0</v>
      </c>
      <c r="O30" s="11">
        <f t="shared" si="16"/>
        <v>6240</v>
      </c>
      <c r="P30" s="74">
        <v>2919.6</v>
      </c>
      <c r="Q30" s="68"/>
      <c r="R30" s="68">
        <v>675.30000000000007</v>
      </c>
      <c r="S30" s="69">
        <f t="shared" si="17"/>
        <v>3594.9</v>
      </c>
      <c r="T30" s="69"/>
      <c r="U30" s="11">
        <f t="shared" si="18"/>
        <v>3594.9</v>
      </c>
      <c r="V30" s="74">
        <v>5000</v>
      </c>
      <c r="W30" s="68"/>
      <c r="X30" s="68">
        <v>2000</v>
      </c>
      <c r="Y30" s="282">
        <f t="shared" si="19"/>
        <v>7000</v>
      </c>
      <c r="Z30" s="69"/>
      <c r="AA30" s="34">
        <f t="shared" si="20"/>
        <v>7000</v>
      </c>
      <c r="AB30" s="125">
        <f t="shared" si="12"/>
        <v>1.1217948717948718</v>
      </c>
      <c r="AC30" s="2"/>
      <c r="AD30" s="2"/>
    </row>
    <row r="31" spans="1:30" ht="15.75" thickBot="1" x14ac:dyDescent="0.3">
      <c r="A31" s="2"/>
      <c r="B31" s="12" t="s">
        <v>24</v>
      </c>
      <c r="C31" s="35" t="s">
        <v>16</v>
      </c>
      <c r="D31" s="68">
        <v>5000</v>
      </c>
      <c r="E31" s="68"/>
      <c r="F31" s="68">
        <v>4554.5</v>
      </c>
      <c r="G31" s="69">
        <f t="shared" si="13"/>
        <v>9554.5</v>
      </c>
      <c r="H31" s="69">
        <v>146</v>
      </c>
      <c r="I31" s="11">
        <f t="shared" si="14"/>
        <v>9700.5</v>
      </c>
      <c r="J31" s="74">
        <v>5200</v>
      </c>
      <c r="K31" s="68">
        <v>0</v>
      </c>
      <c r="L31" s="68">
        <v>4080</v>
      </c>
      <c r="M31" s="69">
        <f t="shared" si="15"/>
        <v>9280</v>
      </c>
      <c r="N31" s="69">
        <v>100</v>
      </c>
      <c r="O31" s="11">
        <f t="shared" si="16"/>
        <v>9380</v>
      </c>
      <c r="P31" s="74">
        <v>2616.5</v>
      </c>
      <c r="Q31" s="68"/>
      <c r="R31" s="68">
        <v>2106.5</v>
      </c>
      <c r="S31" s="69">
        <f t="shared" si="17"/>
        <v>4723</v>
      </c>
      <c r="T31" s="69">
        <v>25.9</v>
      </c>
      <c r="U31" s="11">
        <f t="shared" si="18"/>
        <v>4748.8999999999996</v>
      </c>
      <c r="V31" s="74">
        <v>6100</v>
      </c>
      <c r="W31" s="68"/>
      <c r="X31" s="68">
        <v>3500</v>
      </c>
      <c r="Y31" s="282">
        <f t="shared" si="19"/>
        <v>9600</v>
      </c>
      <c r="Z31" s="69">
        <v>200</v>
      </c>
      <c r="AA31" s="34">
        <f t="shared" si="20"/>
        <v>9800</v>
      </c>
      <c r="AB31" s="125">
        <f t="shared" si="12"/>
        <v>1.044776119402985</v>
      </c>
      <c r="AC31" s="2"/>
      <c r="AD31" s="2"/>
    </row>
    <row r="32" spans="1:30" ht="15.75" thickBot="1" x14ac:dyDescent="0.3">
      <c r="A32" s="2"/>
      <c r="B32" s="12" t="s">
        <v>26</v>
      </c>
      <c r="C32" s="35" t="s">
        <v>18</v>
      </c>
      <c r="D32" s="70">
        <v>14100</v>
      </c>
      <c r="E32" s="68">
        <v>528.1</v>
      </c>
      <c r="F32" s="68">
        <v>11980.1</v>
      </c>
      <c r="G32" s="69">
        <f t="shared" si="13"/>
        <v>26608.2</v>
      </c>
      <c r="H32" s="69">
        <v>1775.2</v>
      </c>
      <c r="I32" s="11">
        <f t="shared" si="14"/>
        <v>28383.4</v>
      </c>
      <c r="J32" s="75">
        <v>16500</v>
      </c>
      <c r="K32" s="68">
        <v>300</v>
      </c>
      <c r="L32" s="68">
        <v>14960</v>
      </c>
      <c r="M32" s="69">
        <f t="shared" si="15"/>
        <v>31760</v>
      </c>
      <c r="N32" s="69">
        <v>1200</v>
      </c>
      <c r="O32" s="11">
        <f t="shared" si="16"/>
        <v>32960</v>
      </c>
      <c r="P32" s="75">
        <v>7074.7</v>
      </c>
      <c r="Q32" s="68">
        <v>104.2</v>
      </c>
      <c r="R32" s="68">
        <v>7083.2999999999993</v>
      </c>
      <c r="S32" s="69">
        <f t="shared" si="17"/>
        <v>14262.199999999999</v>
      </c>
      <c r="T32" s="69">
        <v>309.5</v>
      </c>
      <c r="U32" s="11">
        <f t="shared" si="18"/>
        <v>14571.699999999999</v>
      </c>
      <c r="V32" s="74">
        <f>V33+V34</f>
        <v>18100</v>
      </c>
      <c r="W32" s="68">
        <v>500</v>
      </c>
      <c r="X32" s="68">
        <f>X33+X34</f>
        <v>17200</v>
      </c>
      <c r="Y32" s="286">
        <f t="shared" si="19"/>
        <v>35800</v>
      </c>
      <c r="Z32" s="69">
        <f>Z33+Z34</f>
        <v>630</v>
      </c>
      <c r="AA32" s="34">
        <f t="shared" si="20"/>
        <v>36430</v>
      </c>
      <c r="AB32" s="125">
        <f t="shared" si="12"/>
        <v>1.1052791262135921</v>
      </c>
      <c r="AC32" s="2"/>
      <c r="AD32" s="2"/>
    </row>
    <row r="33" spans="1:30" ht="15.75" thickBot="1" x14ac:dyDescent="0.3">
      <c r="A33" s="2"/>
      <c r="B33" s="12" t="s">
        <v>28</v>
      </c>
      <c r="C33" s="36" t="s">
        <v>42</v>
      </c>
      <c r="D33" s="70">
        <v>12600</v>
      </c>
      <c r="E33" s="68">
        <v>528.1</v>
      </c>
      <c r="F33" s="68">
        <v>10516.6</v>
      </c>
      <c r="G33" s="69">
        <f t="shared" si="13"/>
        <v>23644.7</v>
      </c>
      <c r="H33" s="69">
        <v>1549.5</v>
      </c>
      <c r="I33" s="11">
        <f t="shared" si="14"/>
        <v>25194.2</v>
      </c>
      <c r="J33" s="75">
        <v>14300</v>
      </c>
      <c r="K33" s="68">
        <v>300</v>
      </c>
      <c r="L33" s="68">
        <v>13360</v>
      </c>
      <c r="M33" s="69">
        <f t="shared" si="15"/>
        <v>27960</v>
      </c>
      <c r="N33" s="69">
        <v>900</v>
      </c>
      <c r="O33" s="11">
        <f t="shared" si="16"/>
        <v>28860</v>
      </c>
      <c r="P33" s="75">
        <v>5904.7</v>
      </c>
      <c r="Q33" s="68">
        <v>104.2</v>
      </c>
      <c r="R33" s="68">
        <v>5820.4</v>
      </c>
      <c r="S33" s="69">
        <f t="shared" si="17"/>
        <v>11829.3</v>
      </c>
      <c r="T33" s="69">
        <v>294.3</v>
      </c>
      <c r="U33" s="11">
        <f t="shared" si="18"/>
        <v>12123.599999999999</v>
      </c>
      <c r="V33" s="74">
        <v>15600</v>
      </c>
      <c r="W33" s="68">
        <v>500</v>
      </c>
      <c r="X33" s="68">
        <v>14900</v>
      </c>
      <c r="Y33" s="282">
        <f>29400+1600</f>
        <v>31000</v>
      </c>
      <c r="Z33" s="69">
        <v>500</v>
      </c>
      <c r="AA33" s="34">
        <f t="shared" si="20"/>
        <v>31500</v>
      </c>
      <c r="AB33" s="125">
        <f t="shared" si="12"/>
        <v>1.0914760914760915</v>
      </c>
      <c r="AC33" s="2"/>
      <c r="AD33" s="2"/>
    </row>
    <row r="34" spans="1:30" ht="15.75" thickBot="1" x14ac:dyDescent="0.3">
      <c r="A34" s="2"/>
      <c r="B34" s="12" t="s">
        <v>30</v>
      </c>
      <c r="C34" s="37" t="s">
        <v>21</v>
      </c>
      <c r="D34" s="70">
        <v>1500</v>
      </c>
      <c r="E34" s="68"/>
      <c r="F34" s="68">
        <v>1463.5</v>
      </c>
      <c r="G34" s="69">
        <f t="shared" si="13"/>
        <v>2963.5</v>
      </c>
      <c r="H34" s="69">
        <v>225.7</v>
      </c>
      <c r="I34" s="11">
        <f t="shared" si="14"/>
        <v>3189.2</v>
      </c>
      <c r="J34" s="75">
        <v>2200</v>
      </c>
      <c r="K34" s="68">
        <v>0</v>
      </c>
      <c r="L34" s="68">
        <v>1600</v>
      </c>
      <c r="M34" s="69">
        <f>SUM(J34:L34)</f>
        <v>3800</v>
      </c>
      <c r="N34" s="69">
        <v>300</v>
      </c>
      <c r="O34" s="11">
        <f t="shared" si="16"/>
        <v>4100</v>
      </c>
      <c r="P34" s="75">
        <v>1170</v>
      </c>
      <c r="Q34" s="68"/>
      <c r="R34" s="68">
        <v>1262.9000000000001</v>
      </c>
      <c r="S34" s="69">
        <f t="shared" si="17"/>
        <v>2432.9</v>
      </c>
      <c r="T34" s="69">
        <v>15.2</v>
      </c>
      <c r="U34" s="11">
        <f t="shared" si="18"/>
        <v>2448.1</v>
      </c>
      <c r="V34" s="74">
        <v>2500</v>
      </c>
      <c r="W34" s="68"/>
      <c r="X34" s="68">
        <v>2300</v>
      </c>
      <c r="Y34" s="282">
        <f>3700+1100</f>
        <v>4800</v>
      </c>
      <c r="Z34" s="69">
        <v>130</v>
      </c>
      <c r="AA34" s="34">
        <f t="shared" si="20"/>
        <v>4930</v>
      </c>
      <c r="AB34" s="125">
        <f t="shared" si="12"/>
        <v>1.2024390243902439</v>
      </c>
      <c r="AC34" s="2"/>
      <c r="AD34" s="2"/>
    </row>
    <row r="35" spans="1:30" ht="15.75" thickBot="1" x14ac:dyDescent="0.3">
      <c r="A35" s="2"/>
      <c r="B35" s="12" t="s">
        <v>32</v>
      </c>
      <c r="C35" s="35" t="s">
        <v>23</v>
      </c>
      <c r="D35" s="70">
        <v>5000</v>
      </c>
      <c r="E35" s="68">
        <v>178.5</v>
      </c>
      <c r="F35" s="68">
        <v>3100.9</v>
      </c>
      <c r="G35" s="69">
        <f t="shared" si="13"/>
        <v>8279.4</v>
      </c>
      <c r="H35" s="69">
        <v>518.79999999999995</v>
      </c>
      <c r="I35" s="11">
        <f t="shared" si="14"/>
        <v>8798.1999999999989</v>
      </c>
      <c r="J35" s="75">
        <v>5100</v>
      </c>
      <c r="K35" s="68">
        <v>0</v>
      </c>
      <c r="L35" s="68">
        <v>5030</v>
      </c>
      <c r="M35" s="69">
        <f t="shared" si="15"/>
        <v>10130</v>
      </c>
      <c r="N35" s="69">
        <v>300</v>
      </c>
      <c r="O35" s="11">
        <f t="shared" si="16"/>
        <v>10430</v>
      </c>
      <c r="P35" s="75">
        <v>2226.8999999999996</v>
      </c>
      <c r="Q35" s="68"/>
      <c r="R35" s="68">
        <v>2218.9</v>
      </c>
      <c r="S35" s="69">
        <f t="shared" si="17"/>
        <v>4445.7999999999993</v>
      </c>
      <c r="T35" s="69">
        <v>96.8</v>
      </c>
      <c r="U35" s="11">
        <f t="shared" si="18"/>
        <v>4542.5999999999995</v>
      </c>
      <c r="V35" s="74">
        <v>5310</v>
      </c>
      <c r="W35" s="68"/>
      <c r="X35" s="68">
        <v>5590</v>
      </c>
      <c r="Y35" s="282">
        <v>10900</v>
      </c>
      <c r="Z35" s="69">
        <v>180</v>
      </c>
      <c r="AA35" s="34">
        <f t="shared" si="20"/>
        <v>11080</v>
      </c>
      <c r="AB35" s="125">
        <f t="shared" si="12"/>
        <v>1.0623202301054651</v>
      </c>
      <c r="AC35" s="2"/>
      <c r="AD35" s="2"/>
    </row>
    <row r="36" spans="1:30" ht="15.75" thickBot="1" x14ac:dyDescent="0.3">
      <c r="A36" s="2"/>
      <c r="B36" s="12" t="s">
        <v>33</v>
      </c>
      <c r="C36" s="35" t="s">
        <v>25</v>
      </c>
      <c r="D36" s="68" t="s">
        <v>88</v>
      </c>
      <c r="E36" s="68"/>
      <c r="F36" s="68">
        <v>29.5</v>
      </c>
      <c r="G36" s="69">
        <f t="shared" si="13"/>
        <v>29.5</v>
      </c>
      <c r="H36" s="69">
        <v>0</v>
      </c>
      <c r="I36" s="11">
        <f t="shared" si="14"/>
        <v>29.5</v>
      </c>
      <c r="J36" s="74">
        <v>35</v>
      </c>
      <c r="K36" s="68">
        <v>0</v>
      </c>
      <c r="L36" s="68">
        <v>15</v>
      </c>
      <c r="M36" s="69">
        <f t="shared" si="15"/>
        <v>50</v>
      </c>
      <c r="N36" s="69">
        <v>0</v>
      </c>
      <c r="O36" s="11">
        <f t="shared" si="16"/>
        <v>50</v>
      </c>
      <c r="P36" s="74"/>
      <c r="Q36" s="68"/>
      <c r="R36" s="68"/>
      <c r="S36" s="69">
        <f t="shared" si="17"/>
        <v>0</v>
      </c>
      <c r="T36" s="69"/>
      <c r="U36" s="11">
        <f t="shared" si="18"/>
        <v>0</v>
      </c>
      <c r="V36" s="74"/>
      <c r="W36" s="68"/>
      <c r="X36" s="68">
        <v>50</v>
      </c>
      <c r="Y36" s="282">
        <f t="shared" si="19"/>
        <v>50</v>
      </c>
      <c r="Z36" s="69"/>
      <c r="AA36" s="34">
        <f t="shared" si="20"/>
        <v>50</v>
      </c>
      <c r="AB36" s="125">
        <f t="shared" si="12"/>
        <v>1</v>
      </c>
      <c r="AC36" s="2"/>
      <c r="AD36" s="2"/>
    </row>
    <row r="37" spans="1:30" ht="15.75" thickBot="1" x14ac:dyDescent="0.3">
      <c r="A37" s="2"/>
      <c r="B37" s="12" t="s">
        <v>34</v>
      </c>
      <c r="C37" s="35" t="s">
        <v>27</v>
      </c>
      <c r="D37" s="68">
        <v>6911</v>
      </c>
      <c r="E37" s="68"/>
      <c r="F37" s="68">
        <v>1439.6</v>
      </c>
      <c r="G37" s="69">
        <f t="shared" si="13"/>
        <v>8350.6</v>
      </c>
      <c r="H37" s="69">
        <v>1519.7</v>
      </c>
      <c r="I37" s="11">
        <f t="shared" si="14"/>
        <v>9870.3000000000011</v>
      </c>
      <c r="J37" s="74">
        <v>8160</v>
      </c>
      <c r="K37" s="68">
        <v>0</v>
      </c>
      <c r="L37" s="68">
        <v>1500</v>
      </c>
      <c r="M37" s="69">
        <f t="shared" si="15"/>
        <v>9660</v>
      </c>
      <c r="N37" s="69">
        <v>1100</v>
      </c>
      <c r="O37" s="11">
        <f t="shared" si="16"/>
        <v>10760</v>
      </c>
      <c r="P37" s="74">
        <v>3539.6</v>
      </c>
      <c r="Q37" s="68"/>
      <c r="R37" s="68">
        <v>723.6</v>
      </c>
      <c r="S37" s="69">
        <f t="shared" si="17"/>
        <v>4263.2</v>
      </c>
      <c r="T37" s="69">
        <v>742.5</v>
      </c>
      <c r="U37" s="11">
        <f t="shared" si="18"/>
        <v>5005.7</v>
      </c>
      <c r="V37" s="74">
        <v>7040</v>
      </c>
      <c r="W37" s="68"/>
      <c r="X37" s="68">
        <v>1500</v>
      </c>
      <c r="Y37" s="287">
        <f t="shared" si="19"/>
        <v>8540</v>
      </c>
      <c r="Z37" s="69">
        <v>1500</v>
      </c>
      <c r="AA37" s="34">
        <f t="shared" si="20"/>
        <v>10040</v>
      </c>
      <c r="AB37" s="125">
        <f t="shared" si="12"/>
        <v>0.93308550185873607</v>
      </c>
      <c r="AC37" s="2"/>
      <c r="AD37" s="2"/>
    </row>
    <row r="38" spans="1:30" ht="15.75" thickBot="1" x14ac:dyDescent="0.3">
      <c r="A38" s="2"/>
      <c r="B38" s="17" t="s">
        <v>35</v>
      </c>
      <c r="C38" s="90" t="s">
        <v>29</v>
      </c>
      <c r="D38" s="71">
        <v>1500</v>
      </c>
      <c r="E38" s="71">
        <f>261.4+314.8</f>
        <v>576.20000000000005</v>
      </c>
      <c r="F38" s="71">
        <v>1667.5</v>
      </c>
      <c r="G38" s="69">
        <f t="shared" si="13"/>
        <v>3743.7</v>
      </c>
      <c r="H38" s="72">
        <v>2435.8000000000002</v>
      </c>
      <c r="I38" s="20">
        <f t="shared" si="14"/>
        <v>6179.5</v>
      </c>
      <c r="J38" s="76">
        <v>480</v>
      </c>
      <c r="K38" s="71">
        <v>866</v>
      </c>
      <c r="L38" s="71">
        <v>1054</v>
      </c>
      <c r="M38" s="72">
        <f t="shared" si="15"/>
        <v>2400</v>
      </c>
      <c r="N38" s="72">
        <v>1330</v>
      </c>
      <c r="O38" s="20">
        <f t="shared" si="16"/>
        <v>3730</v>
      </c>
      <c r="P38" s="76">
        <v>356</v>
      </c>
      <c r="Q38" s="71">
        <v>275.89999999999998</v>
      </c>
      <c r="R38" s="71">
        <v>749</v>
      </c>
      <c r="S38" s="72">
        <f t="shared" si="17"/>
        <v>1380.9</v>
      </c>
      <c r="T38" s="72">
        <v>1167.6999999999998</v>
      </c>
      <c r="U38" s="20">
        <f t="shared" si="18"/>
        <v>2548.6</v>
      </c>
      <c r="V38" s="76">
        <v>1350</v>
      </c>
      <c r="W38" s="71"/>
      <c r="X38" s="71">
        <v>2000</v>
      </c>
      <c r="Y38" s="286">
        <f t="shared" si="19"/>
        <v>3350</v>
      </c>
      <c r="Z38" s="72">
        <v>2680</v>
      </c>
      <c r="AA38" s="34">
        <f t="shared" si="20"/>
        <v>6030</v>
      </c>
      <c r="AB38" s="128">
        <f t="shared" si="12"/>
        <v>1.6166219839142091</v>
      </c>
      <c r="AC38" s="2"/>
      <c r="AD38" s="2"/>
    </row>
    <row r="39" spans="1:30" ht="15.75" thickBot="1" x14ac:dyDescent="0.3">
      <c r="A39" s="2"/>
      <c r="B39" s="21" t="s">
        <v>48</v>
      </c>
      <c r="C39" s="91" t="s">
        <v>31</v>
      </c>
      <c r="D39" s="38">
        <f>SUM(D35:D38)+SUM(D28:D32)</f>
        <v>45080</v>
      </c>
      <c r="E39" s="38">
        <f>SUM(E35:E38)+SUM(E28:E32)</f>
        <v>3142</v>
      </c>
      <c r="F39" s="38">
        <f>SUM(F35:F38)+SUM(F28:F32)</f>
        <v>28487.200000000001</v>
      </c>
      <c r="G39" s="124">
        <f>SUM(D39:F39)</f>
        <v>76709.2</v>
      </c>
      <c r="H39" s="39">
        <f>SUM(H28:H32)+SUM(H35:H38)</f>
        <v>7369.6</v>
      </c>
      <c r="I39" s="40">
        <f>SUM(I35:I38)+SUM(I28:I32)</f>
        <v>84078.8</v>
      </c>
      <c r="J39" s="38">
        <f>SUM(J35:J38)+SUM(J28:J32)</f>
        <v>47032.3</v>
      </c>
      <c r="K39" s="38">
        <f>SUM(K35:K38)+SUM(K28:K32)</f>
        <v>1400</v>
      </c>
      <c r="L39" s="38">
        <f>SUM(L35:L38)+SUM(L28:L32)</f>
        <v>35970</v>
      </c>
      <c r="M39" s="124">
        <f>SUM(J39:L39)</f>
        <v>84402.3</v>
      </c>
      <c r="N39" s="39">
        <f>SUM(N28:N32)+SUM(N35:N38)</f>
        <v>4430</v>
      </c>
      <c r="O39" s="40">
        <f>SUM(O35:O38)+SUM(O28:O32)</f>
        <v>88832.3</v>
      </c>
      <c r="P39" s="38">
        <f>SUM(P35:P38)+SUM(P28:P32)</f>
        <v>23516.2</v>
      </c>
      <c r="Q39" s="38">
        <f>SUM(Q35:Q38)+SUM(Q28:Q32)</f>
        <v>900.6</v>
      </c>
      <c r="R39" s="38">
        <f>SUM(R35:R38)+SUM(R28:R32)</f>
        <v>16585.5</v>
      </c>
      <c r="S39" s="124">
        <f>SUM(P39:R39)</f>
        <v>41002.300000000003</v>
      </c>
      <c r="T39" s="39">
        <f>SUM(T28:T32)+SUM(T35:T38)</f>
        <v>2732.7</v>
      </c>
      <c r="U39" s="40">
        <f>SUM(U35:U38)+SUM(U28:U32)</f>
        <v>43735</v>
      </c>
      <c r="V39" s="38">
        <f>SUM(V35:V38)+SUM(V28:V32)</f>
        <v>51600</v>
      </c>
      <c r="W39" s="38">
        <f>SUM(W35:W38)+SUM(W28:W32)</f>
        <v>1100</v>
      </c>
      <c r="X39" s="137">
        <f>X28+X29+X30+X31+X32+X35+X36+X37+X38</f>
        <v>37840</v>
      </c>
      <c r="Y39" s="284">
        <f>Y28+Y29+Y30+Y31+Y32+Y35+Y36+Y37+Y38</f>
        <v>90540</v>
      </c>
      <c r="Z39" s="39">
        <f>Z28+Z29+Z31+Z32+Z35+Z37+Z38</f>
        <v>6240</v>
      </c>
      <c r="AA39" s="40">
        <f>AA28+AA29+AA30+AA31+AA32+AA35+AA36+AA37+AA38</f>
        <v>96780</v>
      </c>
      <c r="AB39" s="130">
        <f t="shared" si="12"/>
        <v>1.089468582936612</v>
      </c>
      <c r="AC39" s="2"/>
      <c r="AD39" s="2"/>
    </row>
    <row r="40" spans="1:30" ht="19.5" thickBot="1" x14ac:dyDescent="0.35">
      <c r="A40" s="2"/>
      <c r="B40" s="95" t="s">
        <v>49</v>
      </c>
      <c r="C40" s="96" t="s">
        <v>51</v>
      </c>
      <c r="D40" s="97">
        <f t="shared" ref="D40:O40" si="21">D24-D39</f>
        <v>0</v>
      </c>
      <c r="E40" s="97">
        <f t="shared" si="21"/>
        <v>0</v>
      </c>
      <c r="F40" s="97">
        <f t="shared" si="21"/>
        <v>696.39999999999782</v>
      </c>
      <c r="G40" s="106">
        <f t="shared" si="21"/>
        <v>696.40000000000873</v>
      </c>
      <c r="H40" s="106">
        <f t="shared" si="21"/>
        <v>883.10000000000036</v>
      </c>
      <c r="I40" s="107">
        <f t="shared" si="21"/>
        <v>1579.5</v>
      </c>
      <c r="J40" s="97">
        <f t="shared" si="21"/>
        <v>0</v>
      </c>
      <c r="K40" s="97">
        <f t="shared" si="21"/>
        <v>0</v>
      </c>
      <c r="L40" s="97">
        <f t="shared" si="21"/>
        <v>-720</v>
      </c>
      <c r="M40" s="106">
        <f t="shared" si="21"/>
        <v>-720</v>
      </c>
      <c r="N40" s="106">
        <f t="shared" si="21"/>
        <v>720</v>
      </c>
      <c r="O40" s="107">
        <f t="shared" si="21"/>
        <v>0</v>
      </c>
      <c r="P40" s="97">
        <f t="shared" ref="P40:U40" si="22">P24-P39</f>
        <v>0</v>
      </c>
      <c r="Q40" s="97">
        <f t="shared" si="22"/>
        <v>0</v>
      </c>
      <c r="R40" s="97">
        <f t="shared" si="22"/>
        <v>-3792.5</v>
      </c>
      <c r="S40" s="106">
        <f t="shared" si="22"/>
        <v>-3792.5</v>
      </c>
      <c r="T40" s="106">
        <f t="shared" si="22"/>
        <v>1554.3000000000002</v>
      </c>
      <c r="U40" s="107">
        <f t="shared" si="22"/>
        <v>-2238.2000000000044</v>
      </c>
      <c r="V40" s="97">
        <f t="shared" ref="V40:AA40" si="23">V24-V39</f>
        <v>0</v>
      </c>
      <c r="W40" s="97">
        <f t="shared" si="23"/>
        <v>0</v>
      </c>
      <c r="X40" s="97">
        <f t="shared" si="23"/>
        <v>-1890</v>
      </c>
      <c r="Y40" s="283">
        <f t="shared" si="23"/>
        <v>-1890</v>
      </c>
      <c r="Z40" s="106">
        <f t="shared" si="23"/>
        <v>1890</v>
      </c>
      <c r="AA40" s="107">
        <f t="shared" si="23"/>
        <v>0</v>
      </c>
      <c r="AB40" s="131" t="e">
        <f t="shared" si="12"/>
        <v>#DIV/0!</v>
      </c>
      <c r="AC40" s="2"/>
      <c r="AD40" s="2"/>
    </row>
    <row r="41" spans="1:30" ht="15.75" thickBot="1" x14ac:dyDescent="0.3">
      <c r="A41" s="2"/>
      <c r="B41" s="98" t="s">
        <v>50</v>
      </c>
      <c r="C41" s="99" t="s">
        <v>65</v>
      </c>
      <c r="D41" s="100"/>
      <c r="E41" s="101"/>
      <c r="F41" s="101"/>
      <c r="G41" s="102"/>
      <c r="H41" s="103"/>
      <c r="I41" s="104">
        <f>I40-D16</f>
        <v>-43500.5</v>
      </c>
      <c r="J41" s="100"/>
      <c r="K41" s="101"/>
      <c r="L41" s="101"/>
      <c r="M41" s="102"/>
      <c r="N41" s="105"/>
      <c r="O41" s="104">
        <f>O40-J16</f>
        <v>-47032.3</v>
      </c>
      <c r="P41" s="100"/>
      <c r="Q41" s="101"/>
      <c r="R41" s="101"/>
      <c r="S41" s="102"/>
      <c r="T41" s="105"/>
      <c r="U41" s="104">
        <f>U40-P16</f>
        <v>-25754.400000000005</v>
      </c>
      <c r="V41" s="100"/>
      <c r="W41" s="101"/>
      <c r="X41" s="101"/>
      <c r="Y41" s="102"/>
      <c r="Z41" s="105"/>
      <c r="AA41" s="104">
        <f>AA40-V16</f>
        <v>-51600</v>
      </c>
      <c r="AB41" s="125">
        <f t="shared" si="12"/>
        <v>1.0971183633375361</v>
      </c>
      <c r="AC41" s="2"/>
      <c r="AD41" s="2"/>
    </row>
    <row r="42" spans="1:30" ht="8.25" customHeight="1" thickBot="1" x14ac:dyDescent="0.3">
      <c r="A42" s="2"/>
      <c r="B42" s="79"/>
      <c r="C42" s="44"/>
      <c r="D42" s="80"/>
      <c r="E42" s="45"/>
      <c r="F42" s="45"/>
      <c r="G42" s="2"/>
      <c r="H42" s="45"/>
      <c r="I42" s="45"/>
      <c r="J42" s="80"/>
      <c r="K42" s="45"/>
      <c r="L42" s="45"/>
      <c r="M42" s="2"/>
      <c r="N42" s="45"/>
      <c r="O42" s="45"/>
      <c r="P42" s="45"/>
      <c r="Q42" s="45"/>
      <c r="R42" s="45"/>
      <c r="S42" s="45"/>
      <c r="T42" s="45"/>
      <c r="U42" s="45"/>
      <c r="V42" s="2"/>
      <c r="W42" s="2"/>
      <c r="X42" s="2"/>
      <c r="Y42" s="2"/>
      <c r="Z42" s="2"/>
      <c r="AA42" s="2"/>
      <c r="AB42" s="2"/>
      <c r="AC42" s="2"/>
      <c r="AD42" s="2"/>
    </row>
    <row r="43" spans="1:30" ht="15.75" customHeight="1" thickBot="1" x14ac:dyDescent="0.3">
      <c r="A43" s="2"/>
      <c r="B43" s="79"/>
      <c r="C43" s="336" t="s">
        <v>83</v>
      </c>
      <c r="D43" s="94" t="s">
        <v>41</v>
      </c>
      <c r="E43" s="41" t="s">
        <v>84</v>
      </c>
      <c r="F43" s="42" t="s">
        <v>36</v>
      </c>
      <c r="G43" s="45"/>
      <c r="H43" s="45"/>
      <c r="I43" s="46"/>
      <c r="J43" s="94" t="s">
        <v>41</v>
      </c>
      <c r="K43" s="41" t="s">
        <v>84</v>
      </c>
      <c r="L43" s="42" t="s">
        <v>36</v>
      </c>
      <c r="M43" s="45"/>
      <c r="N43" s="45"/>
      <c r="O43" s="45"/>
      <c r="P43" s="94" t="s">
        <v>41</v>
      </c>
      <c r="Q43" s="41" t="s">
        <v>84</v>
      </c>
      <c r="R43" s="42" t="s">
        <v>36</v>
      </c>
      <c r="S43" s="2"/>
      <c r="T43" s="2"/>
      <c r="U43" s="2"/>
      <c r="V43" s="94" t="s">
        <v>41</v>
      </c>
      <c r="W43" s="41" t="s">
        <v>84</v>
      </c>
      <c r="X43" s="42" t="s">
        <v>36</v>
      </c>
      <c r="Y43" s="2"/>
      <c r="Z43" s="2"/>
      <c r="AA43" s="2"/>
      <c r="AB43" s="2"/>
      <c r="AC43" s="2"/>
      <c r="AD43" s="2"/>
    </row>
    <row r="44" spans="1:30" ht="15.75" thickBot="1" x14ac:dyDescent="0.3">
      <c r="A44" s="2"/>
      <c r="B44" s="79"/>
      <c r="C44" s="337"/>
      <c r="D44" s="82">
        <v>2000</v>
      </c>
      <c r="E44" s="92">
        <v>2000</v>
      </c>
      <c r="F44" s="93">
        <v>0</v>
      </c>
      <c r="G44" s="45"/>
      <c r="H44" s="45"/>
      <c r="I44" s="46"/>
      <c r="J44" s="82"/>
      <c r="K44" s="92"/>
      <c r="L44" s="93">
        <v>0</v>
      </c>
      <c r="M44" s="81"/>
      <c r="N44" s="81"/>
      <c r="O44" s="81"/>
      <c r="P44" s="82"/>
      <c r="Q44" s="92"/>
      <c r="R44" s="93">
        <v>0</v>
      </c>
      <c r="S44" s="2"/>
      <c r="T44" s="2"/>
      <c r="U44" s="2"/>
      <c r="V44" s="82"/>
      <c r="W44" s="92"/>
      <c r="X44" s="93">
        <v>0</v>
      </c>
      <c r="Y44" s="2"/>
      <c r="Z44" s="2"/>
      <c r="AA44" s="2"/>
      <c r="AB44" s="2"/>
      <c r="AC44" s="2"/>
      <c r="AD44" s="2"/>
    </row>
    <row r="45" spans="1:30" ht="8.25" customHeight="1" thickBot="1" x14ac:dyDescent="0.3">
      <c r="A45" s="2"/>
      <c r="B45" s="79"/>
      <c r="C45" s="44"/>
      <c r="D45" s="81"/>
      <c r="E45" s="45"/>
      <c r="F45" s="45"/>
      <c r="G45" s="45"/>
      <c r="H45" s="45"/>
      <c r="I45" s="46"/>
      <c r="J45" s="45"/>
      <c r="K45" s="45"/>
      <c r="L45" s="45"/>
      <c r="M45" s="45"/>
      <c r="N45" s="45"/>
      <c r="O45" s="46"/>
      <c r="P45" s="46"/>
      <c r="Q45" s="46"/>
      <c r="R45" s="46"/>
      <c r="S45" s="46"/>
      <c r="T45" s="46"/>
      <c r="U45" s="46"/>
      <c r="V45" s="2"/>
      <c r="W45" s="2"/>
      <c r="X45" s="2"/>
      <c r="Y45" s="2"/>
      <c r="Z45" s="2"/>
      <c r="AA45" s="2"/>
      <c r="AB45" s="2"/>
      <c r="AC45" s="2"/>
      <c r="AD45" s="2"/>
    </row>
    <row r="46" spans="1:30" ht="37.5" customHeight="1" thickBot="1" x14ac:dyDescent="0.3">
      <c r="A46" s="2"/>
      <c r="B46" s="79"/>
      <c r="C46" s="336" t="s">
        <v>86</v>
      </c>
      <c r="D46" s="83" t="s">
        <v>87</v>
      </c>
      <c r="E46" s="84" t="s">
        <v>85</v>
      </c>
      <c r="F46" s="45"/>
      <c r="G46" s="45"/>
      <c r="H46" s="45"/>
      <c r="I46" s="46"/>
      <c r="J46" s="83" t="s">
        <v>87</v>
      </c>
      <c r="K46" s="84" t="s">
        <v>85</v>
      </c>
      <c r="L46" s="126"/>
      <c r="M46" s="126"/>
      <c r="N46" s="2"/>
      <c r="O46" s="2"/>
      <c r="P46" s="83" t="s">
        <v>87</v>
      </c>
      <c r="Q46" s="84" t="s">
        <v>85</v>
      </c>
      <c r="R46" s="2"/>
      <c r="S46" s="2"/>
      <c r="T46" s="2"/>
      <c r="U46" s="2"/>
      <c r="V46" s="83" t="s">
        <v>87</v>
      </c>
      <c r="W46" s="84" t="s">
        <v>85</v>
      </c>
      <c r="X46" s="2"/>
      <c r="Y46" s="2"/>
      <c r="Z46" s="2"/>
      <c r="AA46" s="2"/>
      <c r="AB46" s="2"/>
      <c r="AC46" s="2"/>
      <c r="AD46" s="2"/>
    </row>
    <row r="47" spans="1:30" ht="15.75" thickBot="1" x14ac:dyDescent="0.3">
      <c r="A47" s="2"/>
      <c r="B47" s="43"/>
      <c r="C47" s="338"/>
      <c r="D47" s="82">
        <v>2730.9</v>
      </c>
      <c r="E47" s="85">
        <v>0</v>
      </c>
      <c r="F47" s="45"/>
      <c r="G47" s="45"/>
      <c r="H47" s="45"/>
      <c r="I47" s="46"/>
      <c r="J47" s="82">
        <v>5000</v>
      </c>
      <c r="K47" s="85">
        <v>0</v>
      </c>
      <c r="L47" s="127"/>
      <c r="M47" s="127"/>
      <c r="N47" s="2"/>
      <c r="O47" s="2"/>
      <c r="P47" s="82">
        <v>5000</v>
      </c>
      <c r="Q47" s="85">
        <v>0</v>
      </c>
      <c r="R47" s="2"/>
      <c r="S47" s="2"/>
      <c r="T47" s="2"/>
      <c r="U47" s="2"/>
      <c r="V47" s="82">
        <v>5000</v>
      </c>
      <c r="W47" s="85">
        <v>0</v>
      </c>
      <c r="X47" s="2"/>
      <c r="Y47" s="2"/>
      <c r="Z47" s="2"/>
      <c r="AA47" s="2"/>
      <c r="AB47" s="2"/>
      <c r="AC47" s="2"/>
      <c r="AD47" s="2"/>
    </row>
    <row r="48" spans="1:30" x14ac:dyDescent="0.25">
      <c r="A48" s="2"/>
      <c r="B48" s="43"/>
      <c r="C48" s="44"/>
      <c r="D48" s="45"/>
      <c r="E48" s="45"/>
      <c r="F48" s="45"/>
      <c r="G48" s="45"/>
      <c r="H48" s="45"/>
      <c r="I48" s="46"/>
      <c r="J48" s="45"/>
      <c r="K48" s="45"/>
      <c r="L48" s="45"/>
      <c r="M48" s="45"/>
      <c r="N48" s="45"/>
      <c r="O48" s="46"/>
      <c r="P48" s="46"/>
      <c r="Q48" s="46"/>
      <c r="R48" s="46"/>
      <c r="S48" s="46"/>
      <c r="T48" s="46"/>
      <c r="U48" s="46"/>
      <c r="V48" s="2"/>
      <c r="W48" s="2"/>
      <c r="X48" s="2"/>
      <c r="Y48" s="2"/>
      <c r="Z48" s="2"/>
      <c r="AA48" s="2"/>
      <c r="AB48" s="2"/>
      <c r="AC48" s="2"/>
      <c r="AD48" s="2"/>
    </row>
    <row r="49" spans="1:30" x14ac:dyDescent="0.25">
      <c r="A49" s="2"/>
      <c r="B49" s="43"/>
      <c r="C49" s="86" t="s">
        <v>82</v>
      </c>
      <c r="D49" s="87" t="s">
        <v>73</v>
      </c>
      <c r="E49" s="87" t="s">
        <v>74</v>
      </c>
      <c r="F49" s="87" t="s">
        <v>92</v>
      </c>
      <c r="G49" s="87" t="s">
        <v>94</v>
      </c>
      <c r="H49" s="45"/>
      <c r="I49" s="2"/>
      <c r="J49" s="87" t="s">
        <v>73</v>
      </c>
      <c r="K49" s="87" t="s">
        <v>74</v>
      </c>
      <c r="L49" s="87" t="s">
        <v>92</v>
      </c>
      <c r="M49" s="87" t="s">
        <v>95</v>
      </c>
      <c r="N49" s="2"/>
      <c r="O49" s="2"/>
      <c r="P49" s="87" t="s">
        <v>73</v>
      </c>
      <c r="Q49" s="87" t="s">
        <v>74</v>
      </c>
      <c r="R49" s="87" t="s">
        <v>92</v>
      </c>
      <c r="S49" s="87" t="s">
        <v>95</v>
      </c>
      <c r="T49" s="2"/>
      <c r="U49" s="2"/>
      <c r="V49" s="87" t="s">
        <v>96</v>
      </c>
      <c r="W49" s="87" t="s">
        <v>74</v>
      </c>
      <c r="X49" s="87" t="s">
        <v>92</v>
      </c>
      <c r="Y49" s="87" t="s">
        <v>95</v>
      </c>
      <c r="Z49" s="2"/>
      <c r="AA49" s="2"/>
      <c r="AB49" s="2"/>
      <c r="AC49" s="2"/>
      <c r="AD49" s="2"/>
    </row>
    <row r="50" spans="1:30" x14ac:dyDescent="0.25">
      <c r="A50" s="2"/>
      <c r="B50" s="43"/>
      <c r="C50" s="47" t="s">
        <v>70</v>
      </c>
      <c r="D50" s="48">
        <f t="shared" ref="D50:F50" si="24">SUM(D51:D54)</f>
        <v>15202.8</v>
      </c>
      <c r="E50" s="48">
        <f t="shared" si="24"/>
        <v>14997.899999999998</v>
      </c>
      <c r="F50" s="48">
        <f t="shared" si="24"/>
        <v>10029.200000000001</v>
      </c>
      <c r="G50" s="48">
        <f>SUM(G51:G54)</f>
        <v>20171.499999999996</v>
      </c>
      <c r="H50" s="45"/>
      <c r="I50" s="2"/>
      <c r="J50" s="77"/>
      <c r="K50" s="77"/>
      <c r="L50" s="77"/>
      <c r="M50" s="48">
        <f>SUM(M51:M54)</f>
        <v>30671.499999999996</v>
      </c>
      <c r="N50" s="2"/>
      <c r="O50" s="2"/>
      <c r="P50" s="48"/>
      <c r="Q50" s="48"/>
      <c r="R50" s="48"/>
      <c r="S50" s="48">
        <f>SUM(S51:S54)</f>
        <v>31850</v>
      </c>
      <c r="T50" s="2"/>
      <c r="U50" s="2"/>
      <c r="V50" s="77"/>
      <c r="W50" s="77"/>
      <c r="X50" s="77"/>
      <c r="Y50" s="48">
        <f>SUM(Y51:Y54)</f>
        <v>29300</v>
      </c>
      <c r="Z50" s="2"/>
      <c r="AA50" s="2"/>
      <c r="AB50" s="2"/>
      <c r="AC50" s="2"/>
      <c r="AD50" s="2"/>
    </row>
    <row r="51" spans="1:30" x14ac:dyDescent="0.25">
      <c r="A51" s="2"/>
      <c r="B51" s="43"/>
      <c r="C51" s="47" t="s">
        <v>71</v>
      </c>
      <c r="D51" s="77">
        <v>2143.1</v>
      </c>
      <c r="E51" s="77">
        <f>1745.6+134.7</f>
        <v>1880.3</v>
      </c>
      <c r="F51" s="77"/>
      <c r="G51" s="48">
        <f t="shared" ref="G51:G54" si="25">D51+E51-F51</f>
        <v>4023.3999999999996</v>
      </c>
      <c r="H51" s="45"/>
      <c r="I51" s="2"/>
      <c r="J51" s="77">
        <v>4023.3999999999996</v>
      </c>
      <c r="K51" s="77">
        <v>2000</v>
      </c>
      <c r="L51" s="77">
        <v>1500</v>
      </c>
      <c r="M51" s="48">
        <f t="shared" ref="M51:M54" si="26">J51+K51-L51</f>
        <v>4523.3999999999996</v>
      </c>
      <c r="N51" s="2"/>
      <c r="O51" s="2"/>
      <c r="P51" s="77">
        <v>4023.3999999999996</v>
      </c>
      <c r="Q51" s="77">
        <v>1889.3</v>
      </c>
      <c r="R51" s="77">
        <v>0</v>
      </c>
      <c r="S51" s="48">
        <v>6500</v>
      </c>
      <c r="T51" s="2"/>
      <c r="U51" s="2"/>
      <c r="V51" s="48">
        <v>6500</v>
      </c>
      <c r="W51" s="77">
        <v>2000</v>
      </c>
      <c r="X51" s="77">
        <v>2200</v>
      </c>
      <c r="Y51" s="48">
        <f t="shared" ref="Y51:Y54" si="27">V51+W51-X51</f>
        <v>6300</v>
      </c>
      <c r="Z51" s="2"/>
      <c r="AA51" s="2"/>
      <c r="AB51" s="2"/>
      <c r="AC51" s="2"/>
      <c r="AD51" s="2"/>
    </row>
    <row r="52" spans="1:30" x14ac:dyDescent="0.25">
      <c r="A52" s="2"/>
      <c r="B52" s="43"/>
      <c r="C52" s="47" t="s">
        <v>72</v>
      </c>
      <c r="D52" s="77">
        <v>11794.4</v>
      </c>
      <c r="E52" s="77">
        <f>8388.3+2730.9+1496.3</f>
        <v>12615.499999999998</v>
      </c>
      <c r="F52" s="77">
        <f>7579.5+2000</f>
        <v>9579.5</v>
      </c>
      <c r="G52" s="48">
        <f t="shared" si="25"/>
        <v>14830.399999999998</v>
      </c>
      <c r="H52" s="45"/>
      <c r="I52" s="2"/>
      <c r="J52" s="77">
        <v>14830.399999999998</v>
      </c>
      <c r="K52" s="77">
        <v>10000</v>
      </c>
      <c r="L52" s="77">
        <v>0</v>
      </c>
      <c r="M52" s="48">
        <f t="shared" si="26"/>
        <v>24830.399999999998</v>
      </c>
      <c r="N52" s="2"/>
      <c r="O52" s="2"/>
      <c r="P52" s="77">
        <v>14830.399999999998</v>
      </c>
      <c r="Q52" s="77">
        <v>5654</v>
      </c>
      <c r="R52" s="77">
        <v>634.6</v>
      </c>
      <c r="S52" s="48">
        <v>24000</v>
      </c>
      <c r="T52" s="2"/>
      <c r="U52" s="2"/>
      <c r="V52" s="48">
        <v>24000</v>
      </c>
      <c r="W52" s="77">
        <v>17500</v>
      </c>
      <c r="X52" s="77">
        <v>20000</v>
      </c>
      <c r="Y52" s="48">
        <f t="shared" si="27"/>
        <v>21500</v>
      </c>
      <c r="Z52" s="2"/>
      <c r="AA52" s="2"/>
      <c r="AB52" s="2"/>
      <c r="AC52" s="2"/>
      <c r="AD52" s="2"/>
    </row>
    <row r="53" spans="1:30" x14ac:dyDescent="0.25">
      <c r="A53" s="2"/>
      <c r="B53" s="43"/>
      <c r="C53" s="47" t="s">
        <v>89</v>
      </c>
      <c r="D53" s="77">
        <v>600</v>
      </c>
      <c r="E53" s="77">
        <v>0</v>
      </c>
      <c r="F53" s="77">
        <v>0</v>
      </c>
      <c r="G53" s="48">
        <f t="shared" si="25"/>
        <v>600</v>
      </c>
      <c r="H53" s="45"/>
      <c r="I53" s="2"/>
      <c r="J53" s="77">
        <v>600</v>
      </c>
      <c r="K53" s="77">
        <v>0</v>
      </c>
      <c r="L53" s="77">
        <v>0</v>
      </c>
      <c r="M53" s="48">
        <f t="shared" si="26"/>
        <v>600</v>
      </c>
      <c r="N53" s="2"/>
      <c r="O53" s="2"/>
      <c r="P53" s="77">
        <v>600</v>
      </c>
      <c r="Q53" s="77">
        <v>0</v>
      </c>
      <c r="R53" s="77">
        <v>0</v>
      </c>
      <c r="S53" s="48">
        <f t="shared" ref="S53" si="28">P53+Q53-R53</f>
        <v>600</v>
      </c>
      <c r="T53" s="2"/>
      <c r="U53" s="2"/>
      <c r="V53" s="48">
        <f t="shared" ref="V53" si="29">S53+T53-U53</f>
        <v>600</v>
      </c>
      <c r="W53" s="77">
        <v>0</v>
      </c>
      <c r="X53" s="77">
        <v>0</v>
      </c>
      <c r="Y53" s="48">
        <f t="shared" si="27"/>
        <v>600</v>
      </c>
      <c r="Z53" s="2"/>
      <c r="AA53" s="2"/>
      <c r="AB53" s="2"/>
      <c r="AC53" s="2"/>
      <c r="AD53" s="2"/>
    </row>
    <row r="54" spans="1:30" x14ac:dyDescent="0.25">
      <c r="A54" s="2"/>
      <c r="B54" s="43"/>
      <c r="C54" s="116" t="s">
        <v>90</v>
      </c>
      <c r="D54" s="77">
        <v>665.3</v>
      </c>
      <c r="E54" s="77">
        <v>502.1</v>
      </c>
      <c r="F54" s="77">
        <v>449.7</v>
      </c>
      <c r="G54" s="48">
        <f t="shared" si="25"/>
        <v>717.7</v>
      </c>
      <c r="H54" s="45"/>
      <c r="I54" s="2"/>
      <c r="J54" s="77">
        <v>717.7</v>
      </c>
      <c r="K54" s="77">
        <v>500</v>
      </c>
      <c r="L54" s="77">
        <v>500</v>
      </c>
      <c r="M54" s="48">
        <f t="shared" si="26"/>
        <v>717.7</v>
      </c>
      <c r="N54" s="2"/>
      <c r="O54" s="2"/>
      <c r="P54" s="77">
        <v>717.7</v>
      </c>
      <c r="Q54" s="77">
        <v>241.4</v>
      </c>
      <c r="R54" s="77">
        <v>207.7</v>
      </c>
      <c r="S54" s="48">
        <v>750</v>
      </c>
      <c r="T54" s="2"/>
      <c r="U54" s="2"/>
      <c r="V54" s="48">
        <v>750</v>
      </c>
      <c r="W54" s="77">
        <v>650</v>
      </c>
      <c r="X54" s="77">
        <v>500</v>
      </c>
      <c r="Y54" s="48">
        <f t="shared" si="27"/>
        <v>900</v>
      </c>
      <c r="Z54" s="2"/>
      <c r="AA54" s="2"/>
      <c r="AB54" s="2"/>
      <c r="AC54" s="2"/>
      <c r="AD54" s="2"/>
    </row>
    <row r="55" spans="1:30" ht="10.5" customHeight="1" x14ac:dyDescent="0.25">
      <c r="A55" s="2"/>
      <c r="B55" s="43"/>
      <c r="C55" s="44"/>
      <c r="D55" s="45"/>
      <c r="E55" s="45"/>
      <c r="F55" s="45"/>
      <c r="G55" s="45"/>
      <c r="H55" s="45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</row>
    <row r="56" spans="1:30" x14ac:dyDescent="0.25">
      <c r="A56" s="2"/>
      <c r="B56" s="43"/>
      <c r="C56" s="86" t="s">
        <v>75</v>
      </c>
      <c r="D56" s="87" t="s">
        <v>76</v>
      </c>
      <c r="E56" s="87" t="s">
        <v>97</v>
      </c>
      <c r="F56" s="45"/>
      <c r="G56" s="45"/>
      <c r="H56" s="45"/>
      <c r="I56" s="46"/>
      <c r="J56" s="87" t="s">
        <v>98</v>
      </c>
      <c r="K56" s="45"/>
      <c r="L56" s="45"/>
      <c r="M56" s="45"/>
      <c r="N56" s="45"/>
      <c r="O56" s="46"/>
      <c r="P56" s="87" t="s">
        <v>99</v>
      </c>
      <c r="Q56" s="46"/>
      <c r="R56" s="46"/>
      <c r="S56" s="46"/>
      <c r="T56" s="46"/>
      <c r="U56" s="46"/>
      <c r="V56" s="87" t="s">
        <v>98</v>
      </c>
      <c r="W56" s="2"/>
      <c r="X56" s="2"/>
      <c r="Y56" s="2"/>
      <c r="Z56" s="2"/>
      <c r="AA56" s="2"/>
      <c r="AB56" s="2"/>
      <c r="AC56" s="2"/>
      <c r="AD56" s="2"/>
    </row>
    <row r="57" spans="1:30" x14ac:dyDescent="0.25">
      <c r="A57" s="2"/>
      <c r="B57" s="43"/>
      <c r="C57" s="47"/>
      <c r="D57" s="78">
        <v>63</v>
      </c>
      <c r="E57" s="78">
        <v>64</v>
      </c>
      <c r="F57" s="45"/>
      <c r="G57" s="45"/>
      <c r="H57" s="45"/>
      <c r="I57" s="46"/>
      <c r="J57" s="78">
        <v>65</v>
      </c>
      <c r="K57" s="45"/>
      <c r="L57" s="45"/>
      <c r="M57" s="45"/>
      <c r="N57" s="45"/>
      <c r="O57" s="46"/>
      <c r="P57" s="78">
        <v>75.3</v>
      </c>
      <c r="Q57" s="46"/>
      <c r="R57" s="46"/>
      <c r="S57" s="46"/>
      <c r="T57" s="46"/>
      <c r="U57" s="46"/>
      <c r="V57" s="78">
        <v>85</v>
      </c>
      <c r="W57" s="2"/>
      <c r="X57" s="2"/>
      <c r="Y57" s="2"/>
      <c r="Z57" s="2"/>
      <c r="AA57" s="2"/>
      <c r="AB57" s="2"/>
      <c r="AC57" s="2"/>
      <c r="AD57" s="2"/>
    </row>
    <row r="58" spans="1:30" x14ac:dyDescent="0.25">
      <c r="A58" s="2"/>
      <c r="B58" s="43"/>
      <c r="C58" s="44"/>
      <c r="D58" s="45"/>
      <c r="E58" s="45"/>
      <c r="F58" s="45"/>
      <c r="G58" s="45"/>
      <c r="H58" s="45"/>
      <c r="I58" s="46"/>
      <c r="J58" s="45"/>
      <c r="K58" s="45"/>
      <c r="L58" s="45"/>
      <c r="M58" s="45"/>
      <c r="N58" s="45"/>
      <c r="O58" s="46"/>
      <c r="P58" s="46"/>
      <c r="Q58" s="46"/>
      <c r="R58" s="46"/>
      <c r="S58" s="46"/>
      <c r="T58" s="46"/>
      <c r="U58" s="46"/>
      <c r="V58" s="2"/>
      <c r="W58" s="2"/>
      <c r="X58" s="2"/>
      <c r="Y58" s="2"/>
      <c r="Z58" s="2"/>
      <c r="AA58" s="2"/>
      <c r="AB58" s="2"/>
      <c r="AC58" s="2"/>
      <c r="AD58" s="2"/>
    </row>
    <row r="59" spans="1:30" x14ac:dyDescent="0.25">
      <c r="A59" s="2"/>
      <c r="B59" s="89" t="s">
        <v>93</v>
      </c>
      <c r="C59" s="88"/>
      <c r="D59" s="327"/>
      <c r="E59" s="327"/>
      <c r="F59" s="327"/>
      <c r="G59" s="327"/>
      <c r="H59" s="327"/>
      <c r="I59" s="327"/>
      <c r="J59" s="327"/>
      <c r="K59" s="327"/>
      <c r="L59" s="327"/>
      <c r="M59" s="327"/>
      <c r="N59" s="327"/>
      <c r="O59" s="327"/>
      <c r="P59" s="327"/>
      <c r="Q59" s="327"/>
      <c r="R59" s="327"/>
      <c r="S59" s="327"/>
      <c r="T59" s="327"/>
      <c r="U59" s="327"/>
      <c r="V59" s="132"/>
      <c r="W59" s="132"/>
      <c r="X59" s="132"/>
      <c r="Y59" s="132"/>
      <c r="Z59" s="132"/>
      <c r="AA59" s="132"/>
      <c r="AB59" s="133"/>
      <c r="AC59" s="2"/>
      <c r="AD59" s="2"/>
    </row>
    <row r="60" spans="1:30" x14ac:dyDescent="0.25">
      <c r="A60" s="2"/>
      <c r="B60" s="325" t="s">
        <v>137</v>
      </c>
      <c r="C60" s="326"/>
      <c r="D60" s="326"/>
      <c r="E60" s="326"/>
      <c r="F60" s="326"/>
      <c r="G60" s="326"/>
      <c r="H60" s="326"/>
      <c r="I60" s="326"/>
      <c r="J60" s="326"/>
      <c r="K60" s="326"/>
      <c r="L60" s="326"/>
      <c r="M60" s="326"/>
      <c r="N60" s="326"/>
      <c r="O60" s="326"/>
      <c r="P60" s="326"/>
      <c r="Q60" s="326"/>
      <c r="R60" s="326"/>
      <c r="S60" s="326"/>
      <c r="T60" s="326"/>
      <c r="U60" s="326"/>
      <c r="AB60" s="109"/>
      <c r="AC60" s="2"/>
      <c r="AD60" s="2"/>
    </row>
    <row r="61" spans="1:30" x14ac:dyDescent="0.25">
      <c r="A61" s="2"/>
      <c r="B61" s="325" t="s">
        <v>158</v>
      </c>
      <c r="C61" s="326"/>
      <c r="D61" s="326"/>
      <c r="E61" s="326"/>
      <c r="F61" s="326"/>
      <c r="G61" s="326"/>
      <c r="H61" s="326"/>
      <c r="I61" s="326"/>
      <c r="J61" s="326"/>
      <c r="K61" s="326"/>
      <c r="L61" s="326"/>
      <c r="M61" s="326"/>
      <c r="N61" s="326"/>
      <c r="O61" s="326"/>
      <c r="P61" s="326"/>
      <c r="Q61" s="326"/>
      <c r="R61" s="326"/>
      <c r="S61" s="326"/>
      <c r="T61" s="326"/>
      <c r="U61" s="326"/>
      <c r="AB61" s="109"/>
      <c r="AC61" s="2"/>
      <c r="AD61" s="2"/>
    </row>
    <row r="62" spans="1:30" x14ac:dyDescent="0.25">
      <c r="A62" s="2"/>
      <c r="B62" s="325" t="s">
        <v>138</v>
      </c>
      <c r="C62" s="326"/>
      <c r="D62" s="326"/>
      <c r="E62" s="326"/>
      <c r="F62" s="326"/>
      <c r="G62" s="326"/>
      <c r="H62" s="326"/>
      <c r="I62" s="326"/>
      <c r="J62" s="326"/>
      <c r="K62" s="326"/>
      <c r="L62" s="326"/>
      <c r="M62" s="326"/>
      <c r="N62" s="326"/>
      <c r="O62" s="326"/>
      <c r="P62" s="326"/>
      <c r="Q62" s="326"/>
      <c r="R62" s="326"/>
      <c r="S62" s="326"/>
      <c r="T62" s="326"/>
      <c r="U62" s="326"/>
      <c r="AB62" s="109"/>
      <c r="AC62" s="2"/>
      <c r="AD62" s="2"/>
    </row>
    <row r="63" spans="1:30" x14ac:dyDescent="0.25">
      <c r="A63" s="2"/>
      <c r="B63" s="136" t="s">
        <v>157</v>
      </c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2"/>
      <c r="T63" s="122"/>
      <c r="U63" s="122"/>
      <c r="AB63" s="109"/>
      <c r="AC63" s="2"/>
      <c r="AD63" s="2"/>
    </row>
    <row r="64" spans="1:30" x14ac:dyDescent="0.25">
      <c r="A64" s="2"/>
      <c r="B64" s="136" t="s">
        <v>151</v>
      </c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AB64" s="109"/>
      <c r="AC64" s="2"/>
      <c r="AD64" s="2"/>
    </row>
    <row r="65" spans="1:30" x14ac:dyDescent="0.25">
      <c r="A65" s="2"/>
      <c r="B65" s="136" t="s">
        <v>156</v>
      </c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  <c r="Q65" s="122"/>
      <c r="R65" s="122"/>
      <c r="S65" s="122"/>
      <c r="T65" s="122"/>
      <c r="U65" s="122"/>
      <c r="AB65" s="109"/>
      <c r="AC65" s="2"/>
      <c r="AD65" s="2"/>
    </row>
    <row r="66" spans="1:30" x14ac:dyDescent="0.25">
      <c r="A66" s="2"/>
      <c r="B66" s="136" t="s">
        <v>139</v>
      </c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  <c r="U66" s="122"/>
      <c r="AB66" s="109"/>
      <c r="AC66" s="2"/>
      <c r="AD66" s="2"/>
    </row>
    <row r="67" spans="1:30" x14ac:dyDescent="0.25">
      <c r="A67" s="2"/>
      <c r="B67" s="136" t="s">
        <v>140</v>
      </c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AB67" s="109"/>
      <c r="AC67" s="2"/>
      <c r="AD67" s="2"/>
    </row>
    <row r="68" spans="1:30" x14ac:dyDescent="0.25">
      <c r="A68" s="2"/>
      <c r="B68" s="136" t="s">
        <v>141</v>
      </c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AB68" s="109"/>
      <c r="AC68" s="2"/>
      <c r="AD68" s="2"/>
    </row>
    <row r="69" spans="1:30" x14ac:dyDescent="0.25">
      <c r="A69" s="2"/>
      <c r="B69" s="136" t="s">
        <v>142</v>
      </c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AB69" s="109"/>
      <c r="AC69" s="2"/>
      <c r="AD69" s="2"/>
    </row>
    <row r="70" spans="1:30" x14ac:dyDescent="0.25">
      <c r="A70" s="2"/>
      <c r="B70" s="136" t="s">
        <v>143</v>
      </c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AB70" s="109"/>
      <c r="AC70" s="2"/>
      <c r="AD70" s="2"/>
    </row>
    <row r="71" spans="1:30" x14ac:dyDescent="0.25">
      <c r="A71" s="2"/>
      <c r="B71" s="136" t="s">
        <v>144</v>
      </c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AB71" s="109"/>
      <c r="AC71" s="2"/>
      <c r="AD71" s="2"/>
    </row>
    <row r="72" spans="1:30" x14ac:dyDescent="0.25">
      <c r="A72" s="2"/>
      <c r="B72" s="136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AB72" s="109"/>
      <c r="AC72" s="2"/>
      <c r="AD72" s="2"/>
    </row>
    <row r="73" spans="1:30" x14ac:dyDescent="0.25">
      <c r="A73" s="2"/>
      <c r="B73" s="136" t="s">
        <v>159</v>
      </c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AB73" s="109"/>
      <c r="AC73" s="2"/>
      <c r="AD73" s="2"/>
    </row>
    <row r="74" spans="1:30" x14ac:dyDescent="0.25">
      <c r="A74" s="2"/>
      <c r="B74" s="136" t="s">
        <v>145</v>
      </c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AB74" s="109"/>
      <c r="AC74" s="2"/>
      <c r="AD74" s="2"/>
    </row>
    <row r="75" spans="1:30" x14ac:dyDescent="0.25">
      <c r="A75" s="2"/>
      <c r="B75" s="136" t="s">
        <v>146</v>
      </c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AB75" s="109"/>
      <c r="AC75" s="2"/>
      <c r="AD75" s="2"/>
    </row>
    <row r="76" spans="1:30" x14ac:dyDescent="0.25">
      <c r="A76" s="2"/>
      <c r="B76" s="325" t="s">
        <v>149</v>
      </c>
      <c r="C76" s="326"/>
      <c r="D76" s="326"/>
      <c r="E76" s="326"/>
      <c r="F76" s="326"/>
      <c r="G76" s="326"/>
      <c r="H76" s="326"/>
      <c r="I76" s="326"/>
      <c r="J76" s="326"/>
      <c r="K76" s="326"/>
      <c r="L76" s="326"/>
      <c r="M76" s="326"/>
      <c r="N76" s="326"/>
      <c r="O76" s="326"/>
      <c r="P76" s="326"/>
      <c r="Q76" s="326"/>
      <c r="R76" s="326"/>
      <c r="S76" s="326"/>
      <c r="T76" s="326"/>
      <c r="U76" s="326"/>
      <c r="AB76" s="109"/>
      <c r="AC76" s="2"/>
      <c r="AD76" s="2"/>
    </row>
    <row r="77" spans="1:30" x14ac:dyDescent="0.25">
      <c r="A77" s="2"/>
      <c r="B77" s="290" t="s">
        <v>148</v>
      </c>
      <c r="C77" s="138"/>
      <c r="D77" s="291"/>
      <c r="E77" s="291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AB77" s="109"/>
      <c r="AC77" s="2"/>
      <c r="AD77" s="2"/>
    </row>
    <row r="78" spans="1:30" x14ac:dyDescent="0.25">
      <c r="A78" s="2"/>
      <c r="B78" s="290"/>
      <c r="C78" s="138"/>
      <c r="D78" s="291"/>
      <c r="E78" s="291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AB78" s="109"/>
      <c r="AC78" s="2"/>
      <c r="AD78" s="2"/>
    </row>
    <row r="79" spans="1:30" x14ac:dyDescent="0.25">
      <c r="A79" s="2"/>
      <c r="B79" s="290" t="s">
        <v>147</v>
      </c>
      <c r="C79" s="292"/>
      <c r="D79" s="292"/>
      <c r="E79" s="29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AB79" s="109"/>
      <c r="AC79" s="2"/>
      <c r="AD79" s="2"/>
    </row>
    <row r="80" spans="1:30" s="138" customFormat="1" x14ac:dyDescent="0.25">
      <c r="A80" s="44"/>
      <c r="B80" s="290" t="s">
        <v>160</v>
      </c>
      <c r="C80" s="293"/>
      <c r="D80" s="294"/>
      <c r="E80" s="294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AB80" s="288"/>
      <c r="AC80" s="44"/>
      <c r="AD80" s="44"/>
    </row>
    <row r="81" spans="1:30" x14ac:dyDescent="0.25">
      <c r="A81" s="2"/>
      <c r="B81" s="295" t="s">
        <v>150</v>
      </c>
      <c r="C81" s="296"/>
      <c r="D81" s="297"/>
      <c r="E81" s="297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34"/>
      <c r="W81" s="134"/>
      <c r="X81" s="134"/>
      <c r="Y81" s="134"/>
      <c r="Z81" s="134"/>
      <c r="AA81" s="134"/>
      <c r="AB81" s="135"/>
      <c r="AC81" s="2"/>
      <c r="AD81" s="2"/>
    </row>
    <row r="82" spans="1:30" x14ac:dyDescent="0.25">
      <c r="A82" s="2"/>
      <c r="B82" s="118"/>
      <c r="C82" s="117"/>
      <c r="D82" s="118"/>
      <c r="E82" s="118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2"/>
      <c r="W82" s="2"/>
      <c r="X82" s="2"/>
      <c r="Y82" s="2"/>
      <c r="Z82" s="2"/>
      <c r="AA82" s="2"/>
      <c r="AB82" s="2"/>
      <c r="AC82" s="2"/>
      <c r="AD82" s="2"/>
    </row>
    <row r="83" spans="1:30" x14ac:dyDescent="0.25">
      <c r="A83" s="2"/>
      <c r="B83" s="118"/>
      <c r="C83" s="117"/>
      <c r="D83" s="118"/>
      <c r="E83" s="118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119"/>
      <c r="R83" s="119"/>
      <c r="S83" s="119"/>
      <c r="T83" s="119"/>
      <c r="U83" s="119"/>
      <c r="V83" s="2"/>
      <c r="W83" s="2"/>
      <c r="X83" s="2"/>
      <c r="Y83" s="2"/>
      <c r="Z83" s="2"/>
      <c r="AA83" s="2"/>
      <c r="AB83" s="2"/>
      <c r="AC83" s="2"/>
      <c r="AD83" s="2"/>
    </row>
    <row r="84" spans="1:30" x14ac:dyDescent="0.25">
      <c r="A84" s="2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2"/>
      <c r="W84" s="2"/>
      <c r="X84" s="2"/>
      <c r="Y84" s="2"/>
      <c r="Z84" s="2"/>
      <c r="AA84" s="2"/>
      <c r="AB84" s="2"/>
      <c r="AC84" s="2"/>
      <c r="AD84" s="2"/>
    </row>
    <row r="85" spans="1:30" x14ac:dyDescent="0.25">
      <c r="A85" s="2"/>
      <c r="B85" s="49" t="s">
        <v>81</v>
      </c>
      <c r="C85" s="108">
        <v>44800</v>
      </c>
      <c r="D85" s="49" t="s">
        <v>77</v>
      </c>
      <c r="E85" s="326" t="s">
        <v>152</v>
      </c>
      <c r="F85" s="326"/>
      <c r="G85" s="326"/>
      <c r="H85" s="49"/>
      <c r="I85" s="49" t="s">
        <v>78</v>
      </c>
      <c r="J85" s="334" t="s">
        <v>153</v>
      </c>
      <c r="K85" s="334"/>
      <c r="L85" s="334"/>
      <c r="M85" s="334"/>
      <c r="N85" s="49"/>
      <c r="O85" s="49"/>
      <c r="P85" s="49"/>
      <c r="Q85" s="49"/>
      <c r="R85" s="49"/>
      <c r="S85" s="49"/>
      <c r="T85" s="49"/>
      <c r="U85" s="49"/>
      <c r="V85" s="2"/>
      <c r="W85" s="2"/>
      <c r="X85" s="2"/>
      <c r="Y85" s="2"/>
      <c r="Z85" s="2"/>
      <c r="AA85" s="2"/>
      <c r="AB85" s="2"/>
      <c r="AC85" s="2"/>
      <c r="AD85" s="2"/>
    </row>
    <row r="86" spans="1:30" ht="7.5" customHeight="1" x14ac:dyDescent="0.25">
      <c r="A86" s="2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2"/>
      <c r="W86" s="2"/>
      <c r="X86" s="2"/>
      <c r="Y86" s="2"/>
      <c r="Z86" s="2"/>
      <c r="AA86" s="2"/>
      <c r="AB86" s="2"/>
      <c r="AC86" s="2"/>
      <c r="AD86" s="2"/>
    </row>
    <row r="87" spans="1:30" x14ac:dyDescent="0.25">
      <c r="A87" s="2"/>
      <c r="B87" s="49"/>
      <c r="C87" s="49"/>
      <c r="D87" s="49" t="s">
        <v>80</v>
      </c>
      <c r="E87" s="51"/>
      <c r="F87" s="51"/>
      <c r="G87" s="51"/>
      <c r="H87" s="49"/>
      <c r="I87" s="49" t="s">
        <v>80</v>
      </c>
      <c r="J87" s="50"/>
      <c r="K87" s="50"/>
      <c r="L87" s="50"/>
      <c r="M87" s="50"/>
      <c r="N87" s="49"/>
      <c r="O87" s="49"/>
      <c r="P87" s="49"/>
      <c r="Q87" s="49"/>
      <c r="R87" s="49"/>
      <c r="S87" s="49"/>
      <c r="T87" s="49"/>
      <c r="U87" s="49"/>
      <c r="V87" s="2"/>
      <c r="W87" s="2"/>
      <c r="X87" s="2"/>
      <c r="Y87" s="2"/>
      <c r="Z87" s="2"/>
      <c r="AA87" s="2"/>
      <c r="AB87" s="2"/>
      <c r="AC87" s="2"/>
      <c r="AD87" s="2"/>
    </row>
    <row r="88" spans="1:30" x14ac:dyDescent="0.25">
      <c r="A88" s="2"/>
      <c r="B88" s="49"/>
      <c r="C88" s="49"/>
      <c r="D88" s="49"/>
      <c r="E88" s="51"/>
      <c r="F88" s="51"/>
      <c r="G88" s="51"/>
      <c r="H88" s="49"/>
      <c r="I88" s="49"/>
      <c r="J88" s="50"/>
      <c r="K88" s="50"/>
      <c r="L88" s="50"/>
      <c r="M88" s="50"/>
      <c r="N88" s="49"/>
      <c r="O88" s="49"/>
      <c r="P88" s="49"/>
      <c r="Q88" s="49"/>
      <c r="R88" s="49"/>
      <c r="S88" s="49"/>
      <c r="T88" s="49"/>
      <c r="U88" s="49"/>
      <c r="V88" s="2"/>
      <c r="W88" s="2"/>
      <c r="X88" s="2"/>
      <c r="Y88" s="2"/>
      <c r="Z88" s="2"/>
      <c r="AA88" s="2"/>
      <c r="AB88" s="2"/>
      <c r="AC88" s="2"/>
      <c r="AD88" s="2"/>
    </row>
    <row r="89" spans="1:30" x14ac:dyDescent="0.25">
      <c r="A89" s="2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2"/>
      <c r="W89" s="2"/>
      <c r="X89" s="2"/>
      <c r="Y89" s="2"/>
      <c r="Z89" s="2"/>
      <c r="AA89" s="2"/>
      <c r="AB89" s="2"/>
      <c r="AC89" s="2"/>
      <c r="AD89" s="2"/>
    </row>
    <row r="90" spans="1:30" x14ac:dyDescent="0.25">
      <c r="A90" s="2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2"/>
      <c r="W90" s="2"/>
      <c r="X90" s="2"/>
      <c r="Y90" s="2"/>
      <c r="Z90" s="2"/>
      <c r="AA90" s="2"/>
      <c r="AB90" s="2"/>
      <c r="AC90" s="2"/>
      <c r="AD90" s="2"/>
    </row>
    <row r="92" spans="1:30" x14ac:dyDescent="0.25"/>
    <row r="93" spans="1:30" x14ac:dyDescent="0.25"/>
    <row r="94" spans="1:30" x14ac:dyDescent="0.25"/>
    <row r="95" spans="1:30" x14ac:dyDescent="0.25">
      <c r="M95"/>
    </row>
    <row r="96" spans="1:30" x14ac:dyDescent="0.25"/>
    <row r="107" spans="13:13" ht="15" hidden="1" customHeight="1" x14ac:dyDescent="0.25">
      <c r="M107"/>
    </row>
    <row r="110" spans="13:13" x14ac:dyDescent="0.25">
      <c r="M110"/>
    </row>
    <row r="111" spans="13:13" x14ac:dyDescent="0.25"/>
    <row r="121" customFormat="1" ht="15" hidden="1" customHeight="1" x14ac:dyDescent="0.25"/>
    <row r="122" customFormat="1" ht="15" hidden="1" customHeight="1" x14ac:dyDescent="0.25"/>
    <row r="123" customFormat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85:G85"/>
    <mergeCell ref="J85:M85"/>
    <mergeCell ref="B62:U62"/>
    <mergeCell ref="B76:U76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1:U61"/>
    <mergeCell ref="D59:U59"/>
    <mergeCell ref="B60:U60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Y109"/>
  <sheetViews>
    <sheetView topLeftCell="A80" zoomScale="76" zoomScaleNormal="76" workbookViewId="0">
      <selection activeCell="T113" sqref="T113"/>
    </sheetView>
  </sheetViews>
  <sheetFormatPr defaultRowHeight="15" x14ac:dyDescent="0.25"/>
  <cols>
    <col min="1" max="1" width="55.85546875" customWidth="1"/>
    <col min="2" max="2" width="14.28515625" customWidth="1"/>
    <col min="3" max="3" width="11.5703125" customWidth="1"/>
    <col min="4" max="4" width="15.5703125" customWidth="1"/>
    <col min="5" max="5" width="1" customWidth="1"/>
    <col min="7" max="7" width="7.28515625" customWidth="1"/>
    <col min="8" max="8" width="7.7109375" customWidth="1"/>
    <col min="9" max="9" width="0.85546875" customWidth="1"/>
    <col min="10" max="10" width="14" customWidth="1"/>
    <col min="11" max="11" width="14.28515625" customWidth="1"/>
    <col min="12" max="12" width="14" customWidth="1"/>
    <col min="13" max="13" width="1.42578125" customWidth="1"/>
    <col min="14" max="14" width="7.7109375" customWidth="1"/>
    <col min="16" max="16" width="7.85546875" customWidth="1"/>
    <col min="17" max="17" width="1.140625" customWidth="1"/>
    <col min="18" max="18" width="11.140625" customWidth="1"/>
    <col min="19" max="19" width="9.140625" customWidth="1"/>
    <col min="20" max="20" width="10.85546875" customWidth="1"/>
    <col min="21" max="21" width="1.85546875" customWidth="1"/>
    <col min="22" max="22" width="10.5703125" customWidth="1"/>
    <col min="23" max="23" width="9.85546875" bestFit="1" customWidth="1"/>
    <col min="24" max="24" width="12.140625" customWidth="1"/>
    <col min="25" max="25" width="11.85546875" customWidth="1"/>
  </cols>
  <sheetData>
    <row r="2" spans="1:25" ht="19.5" thickBot="1" x14ac:dyDescent="0.35">
      <c r="A2" s="138"/>
      <c r="B2" s="138" t="s">
        <v>107</v>
      </c>
      <c r="C2" s="138"/>
      <c r="D2" s="139"/>
      <c r="E2" s="138"/>
      <c r="F2" s="140" t="s">
        <v>108</v>
      </c>
      <c r="G2" s="138"/>
      <c r="H2" s="138"/>
      <c r="I2" s="138"/>
      <c r="J2" s="138" t="s">
        <v>131</v>
      </c>
      <c r="K2" s="138"/>
      <c r="L2" s="138"/>
      <c r="M2" s="138"/>
      <c r="N2" s="140" t="s">
        <v>132</v>
      </c>
      <c r="O2" s="138"/>
      <c r="P2" s="138"/>
      <c r="Q2" s="138"/>
      <c r="R2" s="140" t="s">
        <v>133</v>
      </c>
      <c r="S2" s="140"/>
      <c r="T2" s="140"/>
      <c r="U2" s="140"/>
      <c r="V2" s="140" t="s">
        <v>134</v>
      </c>
      <c r="W2" s="138"/>
      <c r="X2" s="138"/>
      <c r="Y2" s="138"/>
    </row>
    <row r="3" spans="1:25" ht="15.75" thickBot="1" x14ac:dyDescent="0.3">
      <c r="A3" s="141" t="s">
        <v>109</v>
      </c>
      <c r="B3" s="141" t="s">
        <v>41</v>
      </c>
      <c r="C3" s="141" t="s">
        <v>110</v>
      </c>
      <c r="D3" s="145" t="s">
        <v>111</v>
      </c>
      <c r="E3" s="144"/>
      <c r="F3" s="142" t="s">
        <v>41</v>
      </c>
      <c r="G3" s="142" t="s">
        <v>110</v>
      </c>
      <c r="H3" s="143" t="s">
        <v>111</v>
      </c>
      <c r="I3" s="138"/>
      <c r="J3" s="141" t="s">
        <v>41</v>
      </c>
      <c r="K3" s="141" t="s">
        <v>110</v>
      </c>
      <c r="L3" s="145" t="s">
        <v>111</v>
      </c>
      <c r="M3" s="138"/>
      <c r="N3" s="142" t="s">
        <v>41</v>
      </c>
      <c r="O3" s="142" t="s">
        <v>110</v>
      </c>
      <c r="P3" s="143" t="s">
        <v>111</v>
      </c>
      <c r="Q3" s="144"/>
      <c r="R3" s="142" t="s">
        <v>41</v>
      </c>
      <c r="S3" s="142" t="s">
        <v>110</v>
      </c>
      <c r="T3" s="143" t="s">
        <v>111</v>
      </c>
      <c r="U3" s="144"/>
      <c r="V3" s="142" t="s">
        <v>41</v>
      </c>
      <c r="W3" s="142" t="s">
        <v>110</v>
      </c>
      <c r="X3" s="143" t="s">
        <v>111</v>
      </c>
      <c r="Y3" s="138"/>
    </row>
    <row r="4" spans="1:25" ht="15.75" thickBot="1" x14ac:dyDescent="0.3">
      <c r="A4" s="141" t="s">
        <v>112</v>
      </c>
      <c r="B4" s="147" t="s">
        <v>113</v>
      </c>
      <c r="C4" s="147" t="s">
        <v>114</v>
      </c>
      <c r="D4" s="148" t="s">
        <v>113</v>
      </c>
      <c r="E4" s="144"/>
      <c r="F4" s="146" t="s">
        <v>113</v>
      </c>
      <c r="G4" s="146" t="s">
        <v>114</v>
      </c>
      <c r="H4" s="149" t="s">
        <v>113</v>
      </c>
      <c r="I4" s="139"/>
      <c r="J4" s="147" t="s">
        <v>113</v>
      </c>
      <c r="K4" s="147" t="s">
        <v>114</v>
      </c>
      <c r="L4" s="148" t="s">
        <v>113</v>
      </c>
      <c r="M4" s="138"/>
      <c r="N4" s="146" t="s">
        <v>113</v>
      </c>
      <c r="O4" s="146" t="s">
        <v>114</v>
      </c>
      <c r="P4" s="149" t="s">
        <v>113</v>
      </c>
      <c r="Q4" s="150"/>
      <c r="R4" s="146" t="s">
        <v>113</v>
      </c>
      <c r="S4" s="146" t="s">
        <v>114</v>
      </c>
      <c r="T4" s="149" t="s">
        <v>113</v>
      </c>
      <c r="U4" s="144"/>
      <c r="V4" s="151" t="s">
        <v>113</v>
      </c>
      <c r="W4" s="151" t="s">
        <v>114</v>
      </c>
      <c r="X4" s="152" t="s">
        <v>113</v>
      </c>
      <c r="Y4" s="138"/>
    </row>
    <row r="5" spans="1:25" x14ac:dyDescent="0.25">
      <c r="A5" s="153" t="s">
        <v>115</v>
      </c>
      <c r="B5" s="157">
        <v>10031.799999999999</v>
      </c>
      <c r="C5" s="157">
        <v>447.4</v>
      </c>
      <c r="D5" s="157">
        <v>9584382.5500000007</v>
      </c>
      <c r="E5" s="154"/>
      <c r="F5" s="155">
        <v>8460</v>
      </c>
      <c r="G5" s="156">
        <v>400</v>
      </c>
      <c r="H5" s="155">
        <v>8060</v>
      </c>
      <c r="I5" s="138"/>
      <c r="J5" s="157">
        <v>8530.7999999999993</v>
      </c>
      <c r="K5" s="157">
        <v>1012.1</v>
      </c>
      <c r="L5" s="157">
        <v>8530.7999999999993</v>
      </c>
      <c r="M5" s="138"/>
      <c r="N5" s="155">
        <v>9640</v>
      </c>
      <c r="O5" s="156">
        <v>1040</v>
      </c>
      <c r="P5" s="155">
        <v>8600</v>
      </c>
      <c r="Q5" s="158"/>
      <c r="R5" s="155">
        <v>9500</v>
      </c>
      <c r="S5" s="155">
        <v>50</v>
      </c>
      <c r="T5" s="155">
        <v>9450</v>
      </c>
      <c r="U5" s="158"/>
      <c r="V5" s="155">
        <f>V12+0</f>
        <v>10880</v>
      </c>
      <c r="W5" s="155">
        <f t="shared" ref="W5:X5" si="0">W12+0</f>
        <v>1230</v>
      </c>
      <c r="X5" s="155">
        <f t="shared" si="0"/>
        <v>9650</v>
      </c>
      <c r="Y5" s="138"/>
    </row>
    <row r="6" spans="1:25" x14ac:dyDescent="0.25">
      <c r="A6" s="35" t="s">
        <v>52</v>
      </c>
      <c r="B6" s="159">
        <v>8948.2000000000007</v>
      </c>
      <c r="C6" s="160">
        <v>447.4</v>
      </c>
      <c r="D6" s="160">
        <v>8500.7999999999993</v>
      </c>
      <c r="E6" s="161"/>
      <c r="F6" s="162">
        <v>8400</v>
      </c>
      <c r="G6" s="163">
        <v>400</v>
      </c>
      <c r="H6" s="164">
        <v>8000</v>
      </c>
      <c r="I6" s="161">
        <v>8948197.1600000001</v>
      </c>
      <c r="J6" s="159">
        <f>L6+K6</f>
        <v>8334.2999999999993</v>
      </c>
      <c r="K6" s="160">
        <v>977.1</v>
      </c>
      <c r="L6" s="159">
        <v>7357.2</v>
      </c>
      <c r="N6" s="162">
        <f>P6+O6</f>
        <v>8400</v>
      </c>
      <c r="O6" s="163">
        <v>1000</v>
      </c>
      <c r="P6" s="164">
        <v>7400</v>
      </c>
      <c r="Q6" s="165"/>
      <c r="R6" s="162">
        <v>9150</v>
      </c>
      <c r="S6" s="162">
        <v>50</v>
      </c>
      <c r="T6" s="162">
        <v>9100</v>
      </c>
      <c r="U6" s="165"/>
      <c r="V6" s="162">
        <f>W6+X6</f>
        <v>10400</v>
      </c>
      <c r="W6" s="162">
        <v>1200</v>
      </c>
      <c r="X6" s="162">
        <v>9200</v>
      </c>
    </row>
    <row r="7" spans="1:25" x14ac:dyDescent="0.25">
      <c r="A7" s="163" t="s">
        <v>116</v>
      </c>
      <c r="B7" s="167">
        <v>0</v>
      </c>
      <c r="C7" s="168">
        <v>0</v>
      </c>
      <c r="D7" s="168">
        <v>0</v>
      </c>
      <c r="E7" s="165"/>
      <c r="F7" s="163">
        <v>0</v>
      </c>
      <c r="G7" s="163"/>
      <c r="H7" s="163"/>
      <c r="J7" s="159">
        <f t="shared" ref="J7:J11" si="1">L7+K7</f>
        <v>0</v>
      </c>
      <c r="K7" s="160">
        <v>0</v>
      </c>
      <c r="L7" s="159">
        <v>0</v>
      </c>
      <c r="N7" s="162">
        <f t="shared" ref="N7:N11" si="2">P7+O7</f>
        <v>0</v>
      </c>
      <c r="O7" s="163">
        <v>0</v>
      </c>
      <c r="P7" s="163">
        <v>0</v>
      </c>
      <c r="Q7" s="165"/>
      <c r="R7" s="163">
        <v>0</v>
      </c>
      <c r="S7" s="163">
        <v>0</v>
      </c>
      <c r="T7" s="163">
        <v>0</v>
      </c>
      <c r="U7" s="165"/>
      <c r="V7" s="162">
        <f t="shared" ref="V7:V10" si="3">W7+X7</f>
        <v>0</v>
      </c>
      <c r="W7" s="163">
        <v>0</v>
      </c>
      <c r="X7" s="163">
        <v>0</v>
      </c>
    </row>
    <row r="8" spans="1:25" x14ac:dyDescent="0.25">
      <c r="A8" s="163" t="s">
        <v>117</v>
      </c>
      <c r="B8" s="167">
        <v>0</v>
      </c>
      <c r="C8" s="168">
        <v>0</v>
      </c>
      <c r="D8" s="168">
        <v>0</v>
      </c>
      <c r="E8" s="165"/>
      <c r="F8" s="163">
        <v>0</v>
      </c>
      <c r="G8" s="163"/>
      <c r="H8" s="163">
        <v>0</v>
      </c>
      <c r="J8" s="159">
        <f t="shared" si="1"/>
        <v>466.9</v>
      </c>
      <c r="K8" s="160">
        <v>0</v>
      </c>
      <c r="L8" s="159">
        <v>466.9</v>
      </c>
      <c r="N8" s="162">
        <f t="shared" si="2"/>
        <v>500</v>
      </c>
      <c r="O8" s="163">
        <v>0</v>
      </c>
      <c r="P8" s="163">
        <v>500</v>
      </c>
      <c r="Q8" s="165"/>
      <c r="R8" s="163">
        <v>0</v>
      </c>
      <c r="S8" s="170">
        <v>0</v>
      </c>
      <c r="T8" s="163">
        <v>0</v>
      </c>
      <c r="U8" s="165"/>
      <c r="V8" s="162">
        <f t="shared" si="3"/>
        <v>0</v>
      </c>
      <c r="W8" s="170">
        <v>0</v>
      </c>
      <c r="X8" s="163">
        <v>0</v>
      </c>
    </row>
    <row r="9" spans="1:25" x14ac:dyDescent="0.25">
      <c r="A9" s="163" t="s">
        <v>46</v>
      </c>
      <c r="B9" s="159">
        <v>97.01</v>
      </c>
      <c r="C9" s="166">
        <v>0</v>
      </c>
      <c r="D9" s="160">
        <v>97.1</v>
      </c>
      <c r="E9" s="165"/>
      <c r="F9" s="163">
        <v>0</v>
      </c>
      <c r="G9" s="163"/>
      <c r="H9" s="163"/>
      <c r="J9" s="159">
        <f t="shared" si="1"/>
        <v>97.1</v>
      </c>
      <c r="K9" s="160">
        <v>0</v>
      </c>
      <c r="L9" s="159">
        <v>97.1</v>
      </c>
      <c r="N9" s="162">
        <f t="shared" si="2"/>
        <v>100</v>
      </c>
      <c r="O9" s="163">
        <v>0</v>
      </c>
      <c r="P9" s="163">
        <v>100</v>
      </c>
      <c r="Q9" s="165"/>
      <c r="R9" s="163">
        <v>0</v>
      </c>
      <c r="S9" s="170">
        <v>0</v>
      </c>
      <c r="T9" s="163">
        <v>0</v>
      </c>
      <c r="U9" s="165"/>
      <c r="V9" s="162">
        <f t="shared" si="3"/>
        <v>0</v>
      </c>
      <c r="W9" s="170">
        <v>0</v>
      </c>
      <c r="X9" s="163">
        <v>0</v>
      </c>
    </row>
    <row r="10" spans="1:25" x14ac:dyDescent="0.25">
      <c r="A10" s="163" t="s">
        <v>47</v>
      </c>
      <c r="B10" s="167">
        <v>0</v>
      </c>
      <c r="C10" s="168">
        <v>0</v>
      </c>
      <c r="D10" s="168">
        <v>0</v>
      </c>
      <c r="E10" s="165"/>
      <c r="F10" s="163">
        <v>0</v>
      </c>
      <c r="G10" s="163"/>
      <c r="H10" s="170">
        <v>0</v>
      </c>
      <c r="J10" s="159">
        <f t="shared" si="1"/>
        <v>0</v>
      </c>
      <c r="K10" s="160">
        <v>0</v>
      </c>
      <c r="L10" s="159">
        <v>0</v>
      </c>
      <c r="N10" s="162">
        <f t="shared" si="2"/>
        <v>0</v>
      </c>
      <c r="O10" s="163">
        <v>0</v>
      </c>
      <c r="P10" s="170">
        <v>0</v>
      </c>
      <c r="Q10" s="165"/>
      <c r="R10" s="162">
        <v>0</v>
      </c>
      <c r="S10" s="170">
        <v>0</v>
      </c>
      <c r="T10" s="162">
        <v>0</v>
      </c>
      <c r="U10" s="165"/>
      <c r="V10" s="162">
        <f t="shared" si="3"/>
        <v>0</v>
      </c>
      <c r="W10" s="170">
        <v>0</v>
      </c>
      <c r="X10" s="162">
        <v>0</v>
      </c>
    </row>
    <row r="11" spans="1:25" x14ac:dyDescent="0.25">
      <c r="A11" s="163" t="s">
        <v>2</v>
      </c>
      <c r="B11" s="159">
        <v>986.5</v>
      </c>
      <c r="C11" s="160">
        <v>0</v>
      </c>
      <c r="D11" s="160">
        <v>986.5</v>
      </c>
      <c r="E11" s="161"/>
      <c r="F11" s="163">
        <v>60</v>
      </c>
      <c r="G11" s="163">
        <v>0</v>
      </c>
      <c r="H11" s="163">
        <v>60</v>
      </c>
      <c r="J11" s="159">
        <f t="shared" si="1"/>
        <v>644.6</v>
      </c>
      <c r="K11" s="160">
        <v>35</v>
      </c>
      <c r="L11" s="159">
        <v>609.6</v>
      </c>
      <c r="N11" s="162">
        <f t="shared" si="2"/>
        <v>640</v>
      </c>
      <c r="O11" s="163">
        <v>40</v>
      </c>
      <c r="P11" s="163">
        <v>600</v>
      </c>
      <c r="Q11" s="165"/>
      <c r="R11" s="162">
        <v>350</v>
      </c>
      <c r="S11" s="170">
        <v>0</v>
      </c>
      <c r="T11" s="162">
        <v>350</v>
      </c>
      <c r="U11" s="165"/>
      <c r="V11" s="162">
        <f>W11+X11</f>
        <v>480</v>
      </c>
      <c r="W11" s="170">
        <v>30</v>
      </c>
      <c r="X11" s="162">
        <v>450</v>
      </c>
    </row>
    <row r="12" spans="1:25" x14ac:dyDescent="0.25">
      <c r="A12" s="171" t="s">
        <v>118</v>
      </c>
      <c r="B12" s="172">
        <f>SUM(B6:B11)</f>
        <v>10031.710000000001</v>
      </c>
      <c r="C12" s="172">
        <f>SUM(C6:C11)</f>
        <v>447.4</v>
      </c>
      <c r="D12" s="172">
        <f>SUM(D6:D11)</f>
        <v>9584.4</v>
      </c>
      <c r="E12" s="173"/>
      <c r="F12" s="175">
        <f>SUM(F6:F11)</f>
        <v>8460</v>
      </c>
      <c r="G12" s="171">
        <f>SUM(G6:G11)</f>
        <v>400</v>
      </c>
      <c r="H12" s="175">
        <f>SUM(H6:H11)</f>
        <v>8060</v>
      </c>
      <c r="I12" s="174"/>
      <c r="J12" s="172">
        <f>SUM(J6:J11)</f>
        <v>9542.9</v>
      </c>
      <c r="K12" s="172">
        <f>SUM(K6:K11)</f>
        <v>1012.1</v>
      </c>
      <c r="L12" s="172">
        <f>SUM(L6:L11)</f>
        <v>8530.7999999999993</v>
      </c>
      <c r="M12" s="174"/>
      <c r="N12" s="175">
        <f>SUM(N6:N11)</f>
        <v>9640</v>
      </c>
      <c r="O12" s="171">
        <f>SUM(O6:O11)</f>
        <v>1040</v>
      </c>
      <c r="P12" s="175">
        <f>SUM(P6:P11)</f>
        <v>8600</v>
      </c>
      <c r="Q12" s="176"/>
      <c r="R12" s="269">
        <v>9500</v>
      </c>
      <c r="S12" s="270">
        <v>50</v>
      </c>
      <c r="T12" s="269">
        <v>9450</v>
      </c>
      <c r="U12" s="176"/>
      <c r="V12" s="175">
        <f>SUM(V6:V11)</f>
        <v>10880</v>
      </c>
      <c r="W12" s="177">
        <f>SUM(W6:W11)</f>
        <v>1230</v>
      </c>
      <c r="X12" s="175">
        <f>SUM(X6:X11)</f>
        <v>9650</v>
      </c>
      <c r="Y12" s="174"/>
    </row>
    <row r="13" spans="1:25" x14ac:dyDescent="0.25">
      <c r="A13" s="178" t="s">
        <v>119</v>
      </c>
      <c r="B13" s="181">
        <v>15743.7</v>
      </c>
      <c r="C13" s="181">
        <v>620.20000000000005</v>
      </c>
      <c r="D13" s="181">
        <v>15123.5</v>
      </c>
      <c r="E13" s="154"/>
      <c r="F13" s="179">
        <v>12460</v>
      </c>
      <c r="G13" s="180">
        <v>280</v>
      </c>
      <c r="H13" s="179">
        <v>12180</v>
      </c>
      <c r="I13" s="138"/>
      <c r="J13" s="181">
        <v>18229.099999999999</v>
      </c>
      <c r="K13" s="181">
        <v>1246.3</v>
      </c>
      <c r="L13" s="181">
        <v>18229.099999999999</v>
      </c>
      <c r="M13" s="138"/>
      <c r="N13" s="179">
        <v>19360</v>
      </c>
      <c r="O13" s="180">
        <v>1000</v>
      </c>
      <c r="P13" s="179">
        <v>18360</v>
      </c>
      <c r="Q13" s="182"/>
      <c r="R13" s="179">
        <v>18360</v>
      </c>
      <c r="S13" s="183">
        <v>30</v>
      </c>
      <c r="T13" s="179">
        <v>18330</v>
      </c>
      <c r="U13" s="144"/>
      <c r="V13" s="179">
        <f t="shared" ref="V13:W13" si="4">V24+0</f>
        <v>19130</v>
      </c>
      <c r="W13" s="179">
        <f t="shared" si="4"/>
        <v>1130</v>
      </c>
      <c r="X13" s="179">
        <f>X24+0</f>
        <v>18000</v>
      </c>
      <c r="Y13" s="138"/>
    </row>
    <row r="14" spans="1:25" x14ac:dyDescent="0.25">
      <c r="A14" s="163" t="s">
        <v>10</v>
      </c>
      <c r="B14" s="159">
        <v>2052.9</v>
      </c>
      <c r="C14" s="168">
        <v>0</v>
      </c>
      <c r="D14" s="160">
        <v>2052.9</v>
      </c>
      <c r="E14" s="161"/>
      <c r="F14" s="162">
        <v>600</v>
      </c>
      <c r="G14" s="163">
        <v>0</v>
      </c>
      <c r="H14" s="164">
        <v>600</v>
      </c>
      <c r="J14" s="159">
        <f t="shared" ref="J14:J23" si="5">L14+K14</f>
        <v>3764.4</v>
      </c>
      <c r="K14" s="160">
        <v>5.5</v>
      </c>
      <c r="L14" s="159">
        <v>3758.9</v>
      </c>
      <c r="N14" s="162">
        <f t="shared" ref="N14:N22" si="6">P14+O14</f>
        <v>3800</v>
      </c>
      <c r="O14" s="163">
        <v>0</v>
      </c>
      <c r="P14" s="164">
        <v>3800</v>
      </c>
      <c r="Q14" s="165"/>
      <c r="R14" s="162">
        <v>2000</v>
      </c>
      <c r="S14" s="170">
        <v>0</v>
      </c>
      <c r="T14" s="162">
        <v>2000</v>
      </c>
      <c r="U14" s="165"/>
      <c r="V14" s="162">
        <f>X14+W14</f>
        <v>2200</v>
      </c>
      <c r="W14" s="170">
        <v>0</v>
      </c>
      <c r="X14" s="162">
        <v>2200</v>
      </c>
    </row>
    <row r="15" spans="1:25" x14ac:dyDescent="0.25">
      <c r="A15" s="163" t="s">
        <v>12</v>
      </c>
      <c r="B15" s="159">
        <v>452.4</v>
      </c>
      <c r="C15" s="168">
        <v>0</v>
      </c>
      <c r="D15" s="160">
        <v>452.4</v>
      </c>
      <c r="E15" s="161"/>
      <c r="F15" s="163">
        <v>810</v>
      </c>
      <c r="G15" s="170">
        <v>200</v>
      </c>
      <c r="H15" s="163">
        <v>610</v>
      </c>
      <c r="J15" s="159">
        <f t="shared" si="5"/>
        <v>441.09999999999997</v>
      </c>
      <c r="K15" s="160">
        <v>2.4</v>
      </c>
      <c r="L15" s="159">
        <v>438.7</v>
      </c>
      <c r="N15" s="162">
        <f t="shared" si="6"/>
        <v>450</v>
      </c>
      <c r="O15" s="170">
        <v>0</v>
      </c>
      <c r="P15" s="163">
        <v>450</v>
      </c>
      <c r="Q15" s="165"/>
      <c r="R15" s="162">
        <v>1000</v>
      </c>
      <c r="S15" s="170">
        <v>0</v>
      </c>
      <c r="T15" s="162">
        <v>1000</v>
      </c>
      <c r="U15" s="165"/>
      <c r="V15" s="162">
        <f t="shared" ref="V15:V22" si="7">X15+W15</f>
        <v>1100</v>
      </c>
      <c r="W15" s="170">
        <v>0</v>
      </c>
      <c r="X15" s="162">
        <v>1100</v>
      </c>
    </row>
    <row r="16" spans="1:25" x14ac:dyDescent="0.25">
      <c r="A16" s="163" t="s">
        <v>14</v>
      </c>
      <c r="B16" s="159">
        <v>2389.8000000000002</v>
      </c>
      <c r="C16" s="168">
        <v>0</v>
      </c>
      <c r="D16" s="160">
        <v>2389.8000000000002</v>
      </c>
      <c r="E16" s="161"/>
      <c r="F16" s="163">
        <v>1200</v>
      </c>
      <c r="G16" s="163">
        <v>0</v>
      </c>
      <c r="H16" s="163">
        <v>1200</v>
      </c>
      <c r="J16" s="159">
        <f t="shared" si="5"/>
        <v>2211.6999999999998</v>
      </c>
      <c r="K16" s="160">
        <v>7</v>
      </c>
      <c r="L16" s="159">
        <v>2204.6999999999998</v>
      </c>
      <c r="N16" s="162">
        <f t="shared" si="6"/>
        <v>2200</v>
      </c>
      <c r="O16" s="163">
        <v>0</v>
      </c>
      <c r="P16" s="163">
        <v>2200</v>
      </c>
      <c r="Q16" s="165"/>
      <c r="R16" s="162">
        <v>2650</v>
      </c>
      <c r="S16" s="170">
        <v>0</v>
      </c>
      <c r="T16" s="162">
        <v>2650</v>
      </c>
      <c r="U16" s="165"/>
      <c r="V16" s="162">
        <f t="shared" si="7"/>
        <v>2900</v>
      </c>
      <c r="W16" s="170">
        <v>0</v>
      </c>
      <c r="X16" s="162">
        <v>2900</v>
      </c>
    </row>
    <row r="17" spans="1:25" x14ac:dyDescent="0.25">
      <c r="A17" s="163" t="s">
        <v>16</v>
      </c>
      <c r="B17" s="159">
        <v>1677.9</v>
      </c>
      <c r="C17" s="168">
        <v>0</v>
      </c>
      <c r="D17" s="160">
        <v>1677.9</v>
      </c>
      <c r="E17" s="161"/>
      <c r="F17" s="162">
        <v>700</v>
      </c>
      <c r="G17" s="170">
        <v>0</v>
      </c>
      <c r="H17" s="162">
        <v>700</v>
      </c>
      <c r="J17" s="159">
        <f t="shared" si="5"/>
        <v>2463.3000000000002</v>
      </c>
      <c r="K17" s="160">
        <v>15.8</v>
      </c>
      <c r="L17" s="159">
        <v>2447.5</v>
      </c>
      <c r="N17" s="162">
        <f t="shared" si="6"/>
        <v>2500</v>
      </c>
      <c r="O17" s="170">
        <v>0</v>
      </c>
      <c r="P17" s="162">
        <v>2500</v>
      </c>
      <c r="Q17" s="165"/>
      <c r="R17" s="162">
        <v>900</v>
      </c>
      <c r="S17" s="170">
        <v>0</v>
      </c>
      <c r="T17" s="162">
        <v>900</v>
      </c>
      <c r="U17" s="165"/>
      <c r="V17" s="162">
        <f t="shared" si="7"/>
        <v>2000</v>
      </c>
      <c r="W17" s="170">
        <v>0</v>
      </c>
      <c r="X17" s="162">
        <v>2000</v>
      </c>
    </row>
    <row r="18" spans="1:25" x14ac:dyDescent="0.25">
      <c r="A18" s="163" t="s">
        <v>18</v>
      </c>
      <c r="B18" s="159">
        <v>3905.7</v>
      </c>
      <c r="C18" s="166">
        <v>0</v>
      </c>
      <c r="D18" s="160">
        <v>3905.7</v>
      </c>
      <c r="E18" s="161"/>
      <c r="F18" s="162">
        <v>4240</v>
      </c>
      <c r="G18" s="170">
        <v>40</v>
      </c>
      <c r="H18" s="162">
        <v>4200</v>
      </c>
      <c r="J18" s="159">
        <f t="shared" si="5"/>
        <v>4430.3999999999996</v>
      </c>
      <c r="K18" s="160">
        <v>43.2</v>
      </c>
      <c r="L18" s="159">
        <v>4387.2</v>
      </c>
      <c r="N18" s="162">
        <f t="shared" si="6"/>
        <v>4400</v>
      </c>
      <c r="O18" s="170">
        <v>0</v>
      </c>
      <c r="P18" s="162">
        <v>4400</v>
      </c>
      <c r="Q18" s="165"/>
      <c r="R18" s="162">
        <v>5000</v>
      </c>
      <c r="S18" s="170">
        <v>0</v>
      </c>
      <c r="T18" s="162">
        <v>5000</v>
      </c>
      <c r="U18" s="165"/>
      <c r="V18" s="162">
        <f t="shared" si="7"/>
        <v>5300</v>
      </c>
      <c r="W18" s="170">
        <v>0</v>
      </c>
      <c r="X18" s="298">
        <v>5300</v>
      </c>
      <c r="Y18">
        <f>1600406+3691890</f>
        <v>5292296</v>
      </c>
    </row>
    <row r="19" spans="1:25" x14ac:dyDescent="0.25">
      <c r="A19" s="163" t="s">
        <v>23</v>
      </c>
      <c r="B19" s="159">
        <v>1162.5</v>
      </c>
      <c r="C19" s="168">
        <v>0</v>
      </c>
      <c r="D19" s="160">
        <v>1162.5</v>
      </c>
      <c r="E19" s="161"/>
      <c r="F19" s="163">
        <v>810</v>
      </c>
      <c r="G19" s="170">
        <v>0</v>
      </c>
      <c r="H19" s="163">
        <v>810</v>
      </c>
      <c r="J19" s="159">
        <f t="shared" si="5"/>
        <v>1213.5</v>
      </c>
      <c r="K19" s="160">
        <v>13.2</v>
      </c>
      <c r="L19" s="159">
        <v>1200.3</v>
      </c>
      <c r="N19" s="162">
        <f t="shared" si="6"/>
        <v>1200</v>
      </c>
      <c r="O19" s="170">
        <v>0</v>
      </c>
      <c r="P19" s="163">
        <v>1200</v>
      </c>
      <c r="Q19" s="165"/>
      <c r="R19" s="162">
        <v>980</v>
      </c>
      <c r="S19" s="170">
        <v>0</v>
      </c>
      <c r="T19" s="162">
        <v>980</v>
      </c>
      <c r="U19" s="165"/>
      <c r="V19" s="162">
        <f t="shared" si="7"/>
        <v>900</v>
      </c>
      <c r="W19" s="170">
        <v>0</v>
      </c>
      <c r="X19" s="298">
        <v>900</v>
      </c>
    </row>
    <row r="20" spans="1:25" x14ac:dyDescent="0.25">
      <c r="A20" s="163" t="s">
        <v>25</v>
      </c>
      <c r="B20" s="167">
        <v>0</v>
      </c>
      <c r="C20" s="168">
        <v>0</v>
      </c>
      <c r="D20" s="168">
        <v>0</v>
      </c>
      <c r="E20" s="165"/>
      <c r="F20" s="163">
        <v>0</v>
      </c>
      <c r="G20" s="170">
        <v>0</v>
      </c>
      <c r="H20" s="163">
        <v>0</v>
      </c>
      <c r="J20" s="159">
        <f t="shared" si="5"/>
        <v>8</v>
      </c>
      <c r="K20" s="160">
        <v>0</v>
      </c>
      <c r="L20" s="159">
        <v>8</v>
      </c>
      <c r="N20" s="162">
        <f t="shared" si="6"/>
        <v>10</v>
      </c>
      <c r="O20" s="170">
        <v>0</v>
      </c>
      <c r="P20" s="163">
        <v>10</v>
      </c>
      <c r="Q20" s="165"/>
      <c r="R20" s="163">
        <v>0</v>
      </c>
      <c r="S20" s="170">
        <v>0</v>
      </c>
      <c r="T20" s="163">
        <v>0</v>
      </c>
      <c r="U20" s="165"/>
      <c r="V20" s="162">
        <f t="shared" si="7"/>
        <v>0</v>
      </c>
      <c r="W20" s="170">
        <v>0</v>
      </c>
      <c r="X20" s="162">
        <f t="shared" ref="X20" si="8">T20*11%+T20</f>
        <v>0</v>
      </c>
    </row>
    <row r="21" spans="1:25" x14ac:dyDescent="0.25">
      <c r="A21" s="163" t="s">
        <v>27</v>
      </c>
      <c r="B21" s="159">
        <v>3664.4</v>
      </c>
      <c r="C21" s="160">
        <v>589.5</v>
      </c>
      <c r="D21" s="160">
        <v>3074.9</v>
      </c>
      <c r="E21" s="161"/>
      <c r="F21" s="162">
        <v>2040</v>
      </c>
      <c r="G21" s="170">
        <v>40</v>
      </c>
      <c r="H21" s="162">
        <v>2000</v>
      </c>
      <c r="J21" s="159">
        <f t="shared" si="5"/>
        <v>4259.3</v>
      </c>
      <c r="K21" s="160">
        <v>1121.9000000000001</v>
      </c>
      <c r="L21" s="159">
        <v>3137.4</v>
      </c>
      <c r="N21" s="162">
        <f t="shared" si="6"/>
        <v>4150</v>
      </c>
      <c r="O21" s="170">
        <v>1000</v>
      </c>
      <c r="P21" s="162">
        <v>3150</v>
      </c>
      <c r="Q21" s="165"/>
      <c r="R21" s="162">
        <v>4200</v>
      </c>
      <c r="S21" s="170">
        <v>0</v>
      </c>
      <c r="T21" s="162">
        <v>4200</v>
      </c>
      <c r="U21" s="165"/>
      <c r="V21" s="162">
        <f t="shared" si="7"/>
        <v>4100</v>
      </c>
      <c r="W21" s="170">
        <v>1100</v>
      </c>
      <c r="X21" s="162">
        <v>3000</v>
      </c>
    </row>
    <row r="22" spans="1:25" x14ac:dyDescent="0.25">
      <c r="A22" s="163" t="s">
        <v>29</v>
      </c>
      <c r="B22" s="159">
        <v>438.1</v>
      </c>
      <c r="C22" s="160">
        <v>30.7</v>
      </c>
      <c r="D22" s="160">
        <v>407.4</v>
      </c>
      <c r="E22" s="161"/>
      <c r="F22" s="163">
        <v>60</v>
      </c>
      <c r="G22" s="170">
        <v>0</v>
      </c>
      <c r="H22" s="163">
        <v>60</v>
      </c>
      <c r="J22" s="159">
        <f t="shared" si="5"/>
        <v>683.69999999999993</v>
      </c>
      <c r="K22" s="160">
        <v>37.299999999999997</v>
      </c>
      <c r="L22" s="159">
        <v>646.4</v>
      </c>
      <c r="N22" s="162">
        <f t="shared" si="6"/>
        <v>650</v>
      </c>
      <c r="O22" s="170"/>
      <c r="P22" s="163">
        <v>650</v>
      </c>
      <c r="Q22" s="165"/>
      <c r="R22" s="162">
        <v>230</v>
      </c>
      <c r="S22" s="164">
        <v>30</v>
      </c>
      <c r="T22" s="162">
        <v>200</v>
      </c>
      <c r="U22" s="165"/>
      <c r="V22" s="162">
        <f t="shared" si="7"/>
        <v>230</v>
      </c>
      <c r="W22" s="162">
        <v>30</v>
      </c>
      <c r="X22" s="162">
        <v>200</v>
      </c>
    </row>
    <row r="23" spans="1:25" x14ac:dyDescent="0.25">
      <c r="A23" s="163" t="s">
        <v>120</v>
      </c>
      <c r="B23" s="167">
        <v>0</v>
      </c>
      <c r="C23" s="168">
        <v>0</v>
      </c>
      <c r="D23" s="168">
        <v>0</v>
      </c>
      <c r="E23" s="161"/>
      <c r="F23" s="162">
        <v>2000</v>
      </c>
      <c r="G23" s="170">
        <v>0</v>
      </c>
      <c r="H23" s="162">
        <v>2000</v>
      </c>
      <c r="J23" s="159">
        <f t="shared" si="5"/>
        <v>-234.2</v>
      </c>
      <c r="K23" s="160">
        <v>-234.2</v>
      </c>
      <c r="L23" s="159">
        <v>0</v>
      </c>
      <c r="N23" s="162"/>
      <c r="O23" s="170"/>
      <c r="P23" s="162">
        <v>0</v>
      </c>
      <c r="Q23" s="165"/>
      <c r="R23" s="162">
        <v>1400</v>
      </c>
      <c r="S23" s="170">
        <v>0</v>
      </c>
      <c r="T23" s="162">
        <v>1400</v>
      </c>
      <c r="U23" s="165"/>
      <c r="V23" s="162">
        <v>400</v>
      </c>
      <c r="W23" s="170">
        <v>0</v>
      </c>
      <c r="X23" s="162">
        <v>400</v>
      </c>
    </row>
    <row r="24" spans="1:25" x14ac:dyDescent="0.25">
      <c r="A24" s="171" t="s">
        <v>118</v>
      </c>
      <c r="B24" s="172">
        <f>SUM(B14:B23)</f>
        <v>15743.7</v>
      </c>
      <c r="C24" s="172">
        <f>SUM(C18:C23)</f>
        <v>620.20000000000005</v>
      </c>
      <c r="D24" s="172">
        <f>SUM(D14:D23)</f>
        <v>15123.5</v>
      </c>
      <c r="E24" s="173"/>
      <c r="F24" s="175">
        <f>SUM(F14:F23)</f>
        <v>12460</v>
      </c>
      <c r="G24" s="185">
        <f>SUM(G14:G23)</f>
        <v>280</v>
      </c>
      <c r="H24" s="186">
        <f>SUM(H14:H23)</f>
        <v>12180</v>
      </c>
      <c r="I24" s="174"/>
      <c r="J24" s="172">
        <f>SUM(J14:J23)</f>
        <v>19241.2</v>
      </c>
      <c r="K24" s="172">
        <f>SUM(K14:K23)</f>
        <v>1012.0999999999999</v>
      </c>
      <c r="L24" s="172">
        <f>SUM(L14:L23)</f>
        <v>18229.100000000002</v>
      </c>
      <c r="M24" s="174"/>
      <c r="N24" s="186">
        <f t="shared" ref="N24:O24" si="9">SUM(N14:N23)</f>
        <v>19360</v>
      </c>
      <c r="O24" s="186">
        <f t="shared" si="9"/>
        <v>1000</v>
      </c>
      <c r="P24" s="186">
        <f>SUM(P14:P23)</f>
        <v>18360</v>
      </c>
      <c r="Q24" s="176"/>
      <c r="R24" s="175">
        <v>18360</v>
      </c>
      <c r="S24" s="185">
        <v>30</v>
      </c>
      <c r="T24" s="175">
        <v>18330</v>
      </c>
      <c r="U24" s="176"/>
      <c r="V24" s="175">
        <f>SUM(V14:V23)</f>
        <v>19130</v>
      </c>
      <c r="W24" s="177">
        <f>SUM(W14:W23)</f>
        <v>1130</v>
      </c>
      <c r="X24" s="175">
        <f>SUM(X14:X23)</f>
        <v>18000</v>
      </c>
      <c r="Y24" s="174"/>
    </row>
    <row r="25" spans="1:25" x14ac:dyDescent="0.25">
      <c r="A25" s="178" t="s">
        <v>121</v>
      </c>
      <c r="B25" s="181">
        <v>-5711.8</v>
      </c>
      <c r="C25" s="181">
        <v>-172.8</v>
      </c>
      <c r="D25" s="181">
        <v>-5539.1</v>
      </c>
      <c r="E25" s="154"/>
      <c r="F25" s="179">
        <v>-4000</v>
      </c>
      <c r="G25" s="187">
        <v>120</v>
      </c>
      <c r="H25" s="188">
        <v>-4120</v>
      </c>
      <c r="I25" s="138"/>
      <c r="J25" s="181">
        <v>-9698.2999999999993</v>
      </c>
      <c r="K25" s="181">
        <f>K12-K24</f>
        <v>0</v>
      </c>
      <c r="L25" s="181">
        <v>-9698.2999999999993</v>
      </c>
      <c r="M25" s="138"/>
      <c r="N25" s="179">
        <f>N12-N24</f>
        <v>-9720</v>
      </c>
      <c r="O25" s="188">
        <f>O12-O24</f>
        <v>40</v>
      </c>
      <c r="P25" s="188">
        <f>P12-P24</f>
        <v>-9760</v>
      </c>
      <c r="Q25" s="144"/>
      <c r="R25" s="179">
        <v>-8860</v>
      </c>
      <c r="S25" s="183">
        <v>20</v>
      </c>
      <c r="T25" s="179">
        <v>-8880</v>
      </c>
      <c r="U25" s="144"/>
      <c r="V25" s="179">
        <f t="shared" ref="V25:W25" si="10">V12-V24</f>
        <v>-8250</v>
      </c>
      <c r="W25" s="179">
        <f t="shared" si="10"/>
        <v>100</v>
      </c>
      <c r="X25" s="179">
        <f>X12-X24</f>
        <v>-8350</v>
      </c>
      <c r="Y25" s="138"/>
    </row>
    <row r="26" spans="1:25" x14ac:dyDescent="0.25">
      <c r="A26" s="163" t="s">
        <v>122</v>
      </c>
      <c r="B26" s="159">
        <v>5940.2</v>
      </c>
      <c r="C26" s="168">
        <v>0</v>
      </c>
      <c r="D26" s="160">
        <v>5940.2</v>
      </c>
      <c r="E26" s="161"/>
      <c r="F26" s="162">
        <v>4000</v>
      </c>
      <c r="G26" s="163"/>
      <c r="H26" s="189">
        <v>4000</v>
      </c>
      <c r="J26" s="159">
        <v>9698.2999999999993</v>
      </c>
      <c r="K26" s="168">
        <v>0</v>
      </c>
      <c r="L26" s="160">
        <v>9698.2999999999993</v>
      </c>
      <c r="N26" s="162">
        <v>9720</v>
      </c>
      <c r="O26" s="163"/>
      <c r="P26" s="189">
        <v>9720</v>
      </c>
      <c r="Q26" s="190"/>
      <c r="R26" s="260">
        <v>8860</v>
      </c>
      <c r="S26" s="168">
        <v>0</v>
      </c>
      <c r="T26" s="166">
        <v>8860</v>
      </c>
      <c r="U26" s="165"/>
      <c r="V26" s="260">
        <v>8250</v>
      </c>
      <c r="W26" s="166">
        <v>0</v>
      </c>
      <c r="X26" s="166">
        <v>8250</v>
      </c>
    </row>
    <row r="27" spans="1:25" ht="15.75" thickBot="1" x14ac:dyDescent="0.3">
      <c r="A27" s="146" t="s">
        <v>123</v>
      </c>
      <c r="B27" s="191">
        <v>228.4</v>
      </c>
      <c r="C27" s="191">
        <v>-172.8</v>
      </c>
      <c r="D27" s="192">
        <v>55.6</v>
      </c>
      <c r="E27" s="154"/>
      <c r="F27" s="193">
        <v>0</v>
      </c>
      <c r="G27" s="193">
        <v>120</v>
      </c>
      <c r="H27" s="194">
        <v>-120</v>
      </c>
      <c r="I27" s="138"/>
      <c r="J27" s="191">
        <v>0</v>
      </c>
      <c r="K27" s="191">
        <v>0</v>
      </c>
      <c r="L27" s="192">
        <v>0</v>
      </c>
      <c r="M27" s="138"/>
      <c r="N27" s="196">
        <f t="shared" ref="N27:O27" si="11">N25+N26</f>
        <v>0</v>
      </c>
      <c r="O27" s="196">
        <f t="shared" si="11"/>
        <v>40</v>
      </c>
      <c r="P27" s="196">
        <f>P25+P26</f>
        <v>-40</v>
      </c>
      <c r="Q27" s="144"/>
      <c r="R27" s="193">
        <v>0</v>
      </c>
      <c r="S27" s="195">
        <v>20</v>
      </c>
      <c r="T27" s="196">
        <v>-20</v>
      </c>
      <c r="U27" s="144"/>
      <c r="V27" s="196">
        <f t="shared" ref="V27:W27" si="12">V25+V26</f>
        <v>0</v>
      </c>
      <c r="W27" s="196">
        <f t="shared" si="12"/>
        <v>100</v>
      </c>
      <c r="X27" s="196">
        <f>X25+X26</f>
        <v>-100</v>
      </c>
      <c r="Y27" s="138"/>
    </row>
    <row r="28" spans="1:25" ht="15.75" thickBot="1" x14ac:dyDescent="0.3">
      <c r="F28" s="197"/>
      <c r="G28" s="197"/>
      <c r="H28" s="197"/>
      <c r="N28" s="197"/>
      <c r="O28" s="197"/>
      <c r="P28" s="197"/>
      <c r="S28" s="197"/>
      <c r="W28" s="197"/>
    </row>
    <row r="29" spans="1:25" ht="15.75" thickBot="1" x14ac:dyDescent="0.3">
      <c r="A29" s="141" t="s">
        <v>124</v>
      </c>
      <c r="B29" s="200" t="s">
        <v>41</v>
      </c>
      <c r="C29" s="141" t="s">
        <v>110</v>
      </c>
      <c r="D29" s="145" t="s">
        <v>111</v>
      </c>
      <c r="E29" s="138"/>
      <c r="F29" s="198" t="s">
        <v>41</v>
      </c>
      <c r="G29" s="142" t="s">
        <v>110</v>
      </c>
      <c r="H29" s="143" t="s">
        <v>111</v>
      </c>
      <c r="I29" s="138"/>
      <c r="J29" s="200" t="s">
        <v>41</v>
      </c>
      <c r="K29" s="141" t="s">
        <v>110</v>
      </c>
      <c r="L29" s="145" t="s">
        <v>111</v>
      </c>
      <c r="M29" s="144"/>
      <c r="N29" s="198" t="s">
        <v>41</v>
      </c>
      <c r="O29" s="142" t="s">
        <v>110</v>
      </c>
      <c r="P29" s="143" t="s">
        <v>111</v>
      </c>
      <c r="Q29" s="138"/>
      <c r="R29" s="199" t="s">
        <v>41</v>
      </c>
      <c r="S29" s="142" t="s">
        <v>110</v>
      </c>
      <c r="T29" s="143" t="s">
        <v>111</v>
      </c>
      <c r="U29" s="138"/>
      <c r="V29" s="199" t="s">
        <v>41</v>
      </c>
      <c r="W29" s="142" t="s">
        <v>110</v>
      </c>
      <c r="X29" s="143" t="s">
        <v>111</v>
      </c>
      <c r="Y29" s="138"/>
    </row>
    <row r="30" spans="1:25" ht="15.75" thickBot="1" x14ac:dyDescent="0.3">
      <c r="A30" s="141" t="s">
        <v>112</v>
      </c>
      <c r="B30" s="200" t="s">
        <v>125</v>
      </c>
      <c r="C30" s="141" t="s">
        <v>125</v>
      </c>
      <c r="D30" s="145" t="s">
        <v>125</v>
      </c>
      <c r="E30" s="138"/>
      <c r="F30" s="199" t="s">
        <v>125</v>
      </c>
      <c r="G30" s="142" t="s">
        <v>125</v>
      </c>
      <c r="H30" s="143" t="s">
        <v>125</v>
      </c>
      <c r="I30" s="144"/>
      <c r="J30" s="200" t="s">
        <v>125</v>
      </c>
      <c r="K30" s="141" t="s">
        <v>125</v>
      </c>
      <c r="L30" s="145" t="s">
        <v>125</v>
      </c>
      <c r="M30" s="144"/>
      <c r="N30" s="199" t="s">
        <v>125</v>
      </c>
      <c r="O30" s="142" t="s">
        <v>125</v>
      </c>
      <c r="P30" s="143" t="s">
        <v>125</v>
      </c>
      <c r="Q30" s="144"/>
      <c r="R30" s="199" t="s">
        <v>125</v>
      </c>
      <c r="S30" s="142" t="s">
        <v>125</v>
      </c>
      <c r="T30" s="143" t="s">
        <v>125</v>
      </c>
      <c r="U30" s="201"/>
      <c r="V30" s="199" t="s">
        <v>125</v>
      </c>
      <c r="W30" s="142" t="s">
        <v>125</v>
      </c>
      <c r="X30" s="143" t="s">
        <v>125</v>
      </c>
      <c r="Y30" s="138"/>
    </row>
    <row r="31" spans="1:25" x14ac:dyDescent="0.25">
      <c r="A31" s="202" t="s">
        <v>115</v>
      </c>
      <c r="B31" s="157">
        <v>26805.8</v>
      </c>
      <c r="C31" s="157">
        <v>6391.3</v>
      </c>
      <c r="D31" s="157">
        <v>20414.599999999999</v>
      </c>
      <c r="E31" s="203"/>
      <c r="F31" s="155">
        <v>24750</v>
      </c>
      <c r="G31" s="155">
        <v>3500</v>
      </c>
      <c r="H31" s="155">
        <v>21250</v>
      </c>
      <c r="I31" s="144"/>
      <c r="J31" s="157">
        <v>30958.5</v>
      </c>
      <c r="K31" s="157">
        <v>7240.6</v>
      </c>
      <c r="L31" s="157">
        <v>23717.9</v>
      </c>
      <c r="M31" s="144"/>
      <c r="N31" s="155">
        <v>31100</v>
      </c>
      <c r="O31" s="155">
        <v>7300</v>
      </c>
      <c r="P31" s="155">
        <v>23800</v>
      </c>
      <c r="Q31" s="204"/>
      <c r="R31" s="155">
        <v>32200</v>
      </c>
      <c r="S31" s="155">
        <v>5100</v>
      </c>
      <c r="T31" s="155">
        <v>27100</v>
      </c>
      <c r="U31" s="201"/>
      <c r="V31" s="155">
        <f>V38+0</f>
        <v>34200</v>
      </c>
      <c r="W31" s="155">
        <f t="shared" ref="W31:X31" si="13">W38+0</f>
        <v>6900</v>
      </c>
      <c r="X31" s="155">
        <f t="shared" si="13"/>
        <v>27300</v>
      </c>
      <c r="Y31" s="203"/>
    </row>
    <row r="32" spans="1:25" x14ac:dyDescent="0.25">
      <c r="A32" s="163" t="s">
        <v>52</v>
      </c>
      <c r="B32" s="159">
        <v>20840.400000000001</v>
      </c>
      <c r="C32" s="160">
        <v>5834</v>
      </c>
      <c r="D32" s="160">
        <v>15006.5</v>
      </c>
      <c r="E32" s="205"/>
      <c r="F32" s="162">
        <v>20300</v>
      </c>
      <c r="G32" s="162">
        <v>3500</v>
      </c>
      <c r="H32" s="162">
        <v>16800</v>
      </c>
      <c r="I32" s="165"/>
      <c r="J32" s="159">
        <f>K32+L32</f>
        <v>24607.300000000003</v>
      </c>
      <c r="K32" s="160">
        <v>6339.9</v>
      </c>
      <c r="L32" s="160">
        <v>18267.400000000001</v>
      </c>
      <c r="M32" s="165"/>
      <c r="N32" s="162">
        <f>O32+P32</f>
        <v>24700</v>
      </c>
      <c r="O32" s="162">
        <v>6400</v>
      </c>
      <c r="P32" s="162">
        <v>18300</v>
      </c>
      <c r="Q32" s="165"/>
      <c r="R32" s="162">
        <v>26000</v>
      </c>
      <c r="S32" s="162">
        <v>5000</v>
      </c>
      <c r="T32" s="162">
        <v>21000</v>
      </c>
      <c r="U32" s="190"/>
      <c r="V32" s="162">
        <f>X32+W32</f>
        <v>27000</v>
      </c>
      <c r="W32" s="162">
        <v>6000</v>
      </c>
      <c r="X32" s="162">
        <v>21000</v>
      </c>
    </row>
    <row r="33" spans="1:25" x14ac:dyDescent="0.25">
      <c r="A33" s="163" t="s">
        <v>116</v>
      </c>
      <c r="B33" s="159">
        <v>0</v>
      </c>
      <c r="C33" s="168">
        <v>0</v>
      </c>
      <c r="D33" s="206">
        <v>0</v>
      </c>
      <c r="F33" s="163">
        <v>0</v>
      </c>
      <c r="G33" s="163">
        <v>0</v>
      </c>
      <c r="H33" s="163">
        <v>0</v>
      </c>
      <c r="I33" s="165"/>
      <c r="J33" s="159">
        <f t="shared" ref="J33:J37" si="14">K33+L33</f>
        <v>0</v>
      </c>
      <c r="K33" s="168">
        <v>0</v>
      </c>
      <c r="L33" s="206"/>
      <c r="M33" s="165"/>
      <c r="N33" s="162">
        <f t="shared" ref="N33:N37" si="15">O33+P33</f>
        <v>0</v>
      </c>
      <c r="O33" s="163">
        <v>0</v>
      </c>
      <c r="P33" s="163">
        <v>0</v>
      </c>
      <c r="Q33" s="165"/>
      <c r="R33" s="170">
        <v>0</v>
      </c>
      <c r="S33" s="163">
        <v>0</v>
      </c>
      <c r="T33" s="163">
        <v>0</v>
      </c>
      <c r="U33" s="190"/>
      <c r="V33" s="162">
        <f t="shared" ref="V33:V37" si="16">X33+W33</f>
        <v>0</v>
      </c>
      <c r="W33" s="163">
        <v>0</v>
      </c>
      <c r="X33" s="163">
        <v>0</v>
      </c>
    </row>
    <row r="34" spans="1:25" x14ac:dyDescent="0.25">
      <c r="A34" s="163" t="s">
        <v>117</v>
      </c>
      <c r="B34" s="159">
        <v>3165.6</v>
      </c>
      <c r="C34" s="169">
        <v>0</v>
      </c>
      <c r="D34" s="206">
        <v>3165.6</v>
      </c>
      <c r="E34" s="205"/>
      <c r="F34" s="162">
        <v>1400</v>
      </c>
      <c r="G34" s="163">
        <v>0</v>
      </c>
      <c r="H34" s="162">
        <v>1400</v>
      </c>
      <c r="I34" s="165"/>
      <c r="J34" s="159">
        <f t="shared" si="14"/>
        <v>2676.1</v>
      </c>
      <c r="K34" s="169">
        <v>0</v>
      </c>
      <c r="L34" s="206">
        <v>2676.1</v>
      </c>
      <c r="M34" s="165"/>
      <c r="N34" s="162">
        <f t="shared" si="15"/>
        <v>2700</v>
      </c>
      <c r="O34" s="163">
        <v>0</v>
      </c>
      <c r="P34" s="162">
        <v>2700</v>
      </c>
      <c r="Q34" s="165"/>
      <c r="R34" s="164">
        <v>1400</v>
      </c>
      <c r="S34" s="163">
        <v>0</v>
      </c>
      <c r="T34" s="162">
        <v>1400</v>
      </c>
      <c r="U34" s="190"/>
      <c r="V34" s="162">
        <f t="shared" si="16"/>
        <v>1100</v>
      </c>
      <c r="W34" s="163">
        <v>0</v>
      </c>
      <c r="X34" s="298">
        <v>1100</v>
      </c>
    </row>
    <row r="35" spans="1:25" x14ac:dyDescent="0.25">
      <c r="A35" s="163" t="s">
        <v>46</v>
      </c>
      <c r="B35" s="159">
        <v>1273.4000000000001</v>
      </c>
      <c r="C35" s="169">
        <v>0</v>
      </c>
      <c r="D35" s="206">
        <v>1273.4000000000001</v>
      </c>
      <c r="E35" s="205"/>
      <c r="F35" s="163">
        <v>1000</v>
      </c>
      <c r="G35" s="163">
        <v>0</v>
      </c>
      <c r="H35" s="170">
        <v>1000</v>
      </c>
      <c r="I35" s="165"/>
      <c r="J35" s="159">
        <f t="shared" si="14"/>
        <v>1342.4</v>
      </c>
      <c r="K35" s="169">
        <v>0</v>
      </c>
      <c r="L35" s="206">
        <v>1342.4</v>
      </c>
      <c r="M35" s="165"/>
      <c r="N35" s="162">
        <f t="shared" si="15"/>
        <v>1400</v>
      </c>
      <c r="O35" s="163">
        <v>0</v>
      </c>
      <c r="P35" s="170">
        <v>1400</v>
      </c>
      <c r="Q35" s="165"/>
      <c r="R35" s="164">
        <v>1500</v>
      </c>
      <c r="S35" s="163">
        <v>0</v>
      </c>
      <c r="T35" s="162">
        <v>1500</v>
      </c>
      <c r="U35" s="190"/>
      <c r="V35" s="162">
        <f t="shared" si="16"/>
        <v>1400</v>
      </c>
      <c r="W35" s="163">
        <v>0</v>
      </c>
      <c r="X35" s="162">
        <v>1400</v>
      </c>
    </row>
    <row r="36" spans="1:25" x14ac:dyDescent="0.25">
      <c r="A36" s="163" t="s">
        <v>47</v>
      </c>
      <c r="B36" s="159">
        <v>0</v>
      </c>
      <c r="C36" s="207">
        <v>0</v>
      </c>
      <c r="D36" s="206">
        <v>0</v>
      </c>
      <c r="F36" s="163">
        <v>0</v>
      </c>
      <c r="G36" s="163">
        <v>0</v>
      </c>
      <c r="H36" s="163">
        <v>0</v>
      </c>
      <c r="I36" s="165"/>
      <c r="J36" s="159">
        <f t="shared" si="14"/>
        <v>0</v>
      </c>
      <c r="K36" s="207">
        <v>0</v>
      </c>
      <c r="L36" s="206"/>
      <c r="M36" s="165"/>
      <c r="N36" s="162">
        <f t="shared" si="15"/>
        <v>0</v>
      </c>
      <c r="O36" s="163">
        <v>0</v>
      </c>
      <c r="P36" s="163">
        <v>0</v>
      </c>
      <c r="Q36" s="165"/>
      <c r="R36" s="164">
        <v>1200</v>
      </c>
      <c r="S36" s="163">
        <v>0</v>
      </c>
      <c r="T36" s="162">
        <v>1200</v>
      </c>
      <c r="U36" s="190"/>
      <c r="V36" s="162">
        <f t="shared" si="16"/>
        <v>2200</v>
      </c>
      <c r="W36" s="163">
        <v>0</v>
      </c>
      <c r="X36" s="298">
        <v>2200</v>
      </c>
    </row>
    <row r="37" spans="1:25" x14ac:dyDescent="0.25">
      <c r="A37" s="163" t="s">
        <v>2</v>
      </c>
      <c r="B37" s="159">
        <v>1526.4</v>
      </c>
      <c r="C37" s="207">
        <v>557.29999999999995</v>
      </c>
      <c r="D37" s="206">
        <v>969.1</v>
      </c>
      <c r="E37" s="205"/>
      <c r="F37" s="162">
        <v>2050</v>
      </c>
      <c r="G37" s="163">
        <v>0</v>
      </c>
      <c r="H37" s="162">
        <v>2050</v>
      </c>
      <c r="I37" s="165"/>
      <c r="J37" s="159">
        <f t="shared" si="14"/>
        <v>2332.6999999999998</v>
      </c>
      <c r="K37" s="207">
        <v>900.7</v>
      </c>
      <c r="L37" s="206">
        <v>1432</v>
      </c>
      <c r="M37" s="165"/>
      <c r="N37" s="162">
        <f t="shared" si="15"/>
        <v>2300</v>
      </c>
      <c r="O37" s="163">
        <v>900</v>
      </c>
      <c r="P37" s="162">
        <v>1400</v>
      </c>
      <c r="Q37" s="165"/>
      <c r="R37" s="164">
        <v>2100</v>
      </c>
      <c r="S37" s="162">
        <v>100</v>
      </c>
      <c r="T37" s="162">
        <v>2000</v>
      </c>
      <c r="U37" s="190"/>
      <c r="V37" s="162">
        <f t="shared" si="16"/>
        <v>2500</v>
      </c>
      <c r="W37" s="162">
        <v>900</v>
      </c>
      <c r="X37" s="162">
        <v>1600</v>
      </c>
    </row>
    <row r="38" spans="1:25" x14ac:dyDescent="0.25">
      <c r="A38" s="171" t="s">
        <v>118</v>
      </c>
      <c r="B38" s="172">
        <f>SUM(B32:B37)</f>
        <v>26805.800000000003</v>
      </c>
      <c r="C38" s="210">
        <f>SUM(C32:C37)</f>
        <v>6391.3</v>
      </c>
      <c r="D38" s="208">
        <f>SUM(D32:D37)</f>
        <v>20414.599999999999</v>
      </c>
      <c r="E38" s="209"/>
      <c r="F38" s="175">
        <f>SUM(F32:F37)</f>
        <v>24750</v>
      </c>
      <c r="G38" s="175">
        <f>SUM(G32:G37)</f>
        <v>3500</v>
      </c>
      <c r="H38" s="177">
        <f>SUM(H32:H37)</f>
        <v>21250</v>
      </c>
      <c r="I38" s="176"/>
      <c r="J38" s="172">
        <f>SUM(J32:J37)</f>
        <v>30958.500000000004</v>
      </c>
      <c r="K38" s="210">
        <f>SUM(K32:K37)</f>
        <v>7240.5999999999995</v>
      </c>
      <c r="L38" s="208">
        <f>SUM(L32:L37)</f>
        <v>23717.9</v>
      </c>
      <c r="M38" s="176"/>
      <c r="N38" s="175">
        <f>SUM(N32:N37)</f>
        <v>31100</v>
      </c>
      <c r="O38" s="175">
        <f>SUM(O32:O37)</f>
        <v>7300</v>
      </c>
      <c r="P38" s="177">
        <f>SUM(P32:P37)</f>
        <v>23800</v>
      </c>
      <c r="Q38" s="176"/>
      <c r="R38" s="177">
        <v>32200</v>
      </c>
      <c r="S38" s="175">
        <v>5100</v>
      </c>
      <c r="T38" s="175">
        <v>27100</v>
      </c>
      <c r="U38" s="211"/>
      <c r="V38" s="177">
        <f>SUM(V32:V37)</f>
        <v>34200</v>
      </c>
      <c r="W38" s="177">
        <f t="shared" ref="W38:X38" si="17">SUM(W32:W37)</f>
        <v>6900</v>
      </c>
      <c r="X38" s="177">
        <f t="shared" si="17"/>
        <v>27300</v>
      </c>
      <c r="Y38" s="174"/>
    </row>
    <row r="39" spans="1:25" x14ac:dyDescent="0.25">
      <c r="A39" s="178" t="s">
        <v>119</v>
      </c>
      <c r="B39" s="181">
        <v>61334.9</v>
      </c>
      <c r="C39" s="181">
        <v>5985</v>
      </c>
      <c r="D39" s="181">
        <v>55350</v>
      </c>
      <c r="E39" s="203"/>
      <c r="F39" s="212">
        <v>61170</v>
      </c>
      <c r="G39" s="212">
        <v>2520</v>
      </c>
      <c r="H39" s="213">
        <v>58650</v>
      </c>
      <c r="I39" s="144"/>
      <c r="J39" s="181">
        <v>63020.7</v>
      </c>
      <c r="K39" s="181">
        <v>6123.3</v>
      </c>
      <c r="L39" s="181">
        <v>56897.4</v>
      </c>
      <c r="M39" s="144"/>
      <c r="N39" s="212">
        <v>63450</v>
      </c>
      <c r="O39" s="212">
        <v>6450</v>
      </c>
      <c r="P39" s="213">
        <v>57050</v>
      </c>
      <c r="Q39" s="144"/>
      <c r="R39" s="213">
        <v>68752</v>
      </c>
      <c r="S39" s="212">
        <v>4400</v>
      </c>
      <c r="T39" s="212">
        <v>64352</v>
      </c>
      <c r="U39" s="201"/>
      <c r="V39" s="213">
        <f>V50</f>
        <v>75610</v>
      </c>
      <c r="W39" s="212">
        <f>W50</f>
        <v>5110</v>
      </c>
      <c r="X39" s="212">
        <f>X50</f>
        <v>70500</v>
      </c>
      <c r="Y39" s="138"/>
    </row>
    <row r="40" spans="1:25" x14ac:dyDescent="0.25">
      <c r="A40" s="163" t="s">
        <v>10</v>
      </c>
      <c r="B40" s="159">
        <v>4148.5</v>
      </c>
      <c r="C40" s="160">
        <v>390.3</v>
      </c>
      <c r="D40" s="160">
        <v>3758.2</v>
      </c>
      <c r="E40" s="205"/>
      <c r="F40" s="162">
        <v>3350</v>
      </c>
      <c r="G40" s="163">
        <v>50</v>
      </c>
      <c r="H40" s="162">
        <v>3300</v>
      </c>
      <c r="I40" s="165"/>
      <c r="J40" s="159">
        <f t="shared" ref="J40:J49" si="18">K40+L40</f>
        <v>3410.5</v>
      </c>
      <c r="K40" s="160">
        <v>104.4</v>
      </c>
      <c r="L40" s="160">
        <v>3306.1</v>
      </c>
      <c r="M40" s="165"/>
      <c r="N40" s="162">
        <v>3400</v>
      </c>
      <c r="O40" s="163">
        <v>100</v>
      </c>
      <c r="P40" s="162">
        <v>3300</v>
      </c>
      <c r="Q40" s="165"/>
      <c r="R40" s="164">
        <v>3500</v>
      </c>
      <c r="S40" s="162">
        <v>100</v>
      </c>
      <c r="T40" s="162">
        <v>3400</v>
      </c>
      <c r="U40" s="190"/>
      <c r="V40" s="164">
        <f>W40+X40</f>
        <v>3850</v>
      </c>
      <c r="W40" s="162">
        <v>150</v>
      </c>
      <c r="X40" s="162">
        <v>3700</v>
      </c>
    </row>
    <row r="41" spans="1:25" x14ac:dyDescent="0.25">
      <c r="A41" s="163" t="s">
        <v>12</v>
      </c>
      <c r="B41" s="159">
        <v>8565.9</v>
      </c>
      <c r="C41" s="160">
        <v>1013.9</v>
      </c>
      <c r="D41" s="207">
        <v>7552</v>
      </c>
      <c r="E41" s="205"/>
      <c r="F41" s="162">
        <v>8090</v>
      </c>
      <c r="G41" s="163">
        <v>900</v>
      </c>
      <c r="H41" s="162">
        <v>7190</v>
      </c>
      <c r="I41" s="165"/>
      <c r="J41" s="159">
        <f t="shared" si="18"/>
        <v>9080</v>
      </c>
      <c r="K41" s="160">
        <v>773.5</v>
      </c>
      <c r="L41" s="207">
        <v>8306.5</v>
      </c>
      <c r="M41" s="165"/>
      <c r="N41" s="162">
        <v>9100</v>
      </c>
      <c r="O41" s="163">
        <v>800</v>
      </c>
      <c r="P41" s="162">
        <v>8300</v>
      </c>
      <c r="Q41" s="165"/>
      <c r="R41" s="164">
        <v>8682</v>
      </c>
      <c r="S41" s="162">
        <v>300</v>
      </c>
      <c r="T41" s="162">
        <v>8382</v>
      </c>
      <c r="U41" s="190"/>
      <c r="V41" s="164">
        <f t="shared" ref="V41:V49" si="19">W41+X41</f>
        <v>9100</v>
      </c>
      <c r="W41" s="162">
        <v>900</v>
      </c>
      <c r="X41" s="162">
        <v>8200</v>
      </c>
    </row>
    <row r="42" spans="1:25" x14ac:dyDescent="0.25">
      <c r="A42" s="163" t="s">
        <v>14</v>
      </c>
      <c r="B42" s="159">
        <v>1435.1</v>
      </c>
      <c r="C42" s="160">
        <v>307.10000000000002</v>
      </c>
      <c r="D42" s="207">
        <v>1128</v>
      </c>
      <c r="E42" s="205"/>
      <c r="F42" s="162">
        <v>2510</v>
      </c>
      <c r="G42" s="163">
        <v>0</v>
      </c>
      <c r="H42" s="162">
        <v>2510</v>
      </c>
      <c r="I42" s="165"/>
      <c r="J42" s="159">
        <f t="shared" si="18"/>
        <v>2119.1</v>
      </c>
      <c r="K42" s="160">
        <v>81.3</v>
      </c>
      <c r="L42" s="207">
        <v>2037.8</v>
      </c>
      <c r="M42" s="165"/>
      <c r="N42" s="162">
        <f t="shared" ref="N42:N49" si="20">O42+P42</f>
        <v>2200</v>
      </c>
      <c r="O42" s="163">
        <v>100</v>
      </c>
      <c r="P42" s="162">
        <v>2100</v>
      </c>
      <c r="Q42" s="165"/>
      <c r="R42" s="164">
        <v>3450</v>
      </c>
      <c r="S42" s="163"/>
      <c r="T42" s="162">
        <v>3450</v>
      </c>
      <c r="U42" s="190"/>
      <c r="V42" s="164">
        <f t="shared" si="19"/>
        <v>3800</v>
      </c>
      <c r="W42" s="162">
        <f t="shared" ref="W42" si="21">S42*1.11</f>
        <v>0</v>
      </c>
      <c r="X42" s="162">
        <v>3800</v>
      </c>
    </row>
    <row r="43" spans="1:25" x14ac:dyDescent="0.25">
      <c r="A43" s="163" t="s">
        <v>16</v>
      </c>
      <c r="B43" s="159">
        <v>5906.2</v>
      </c>
      <c r="C43" s="160">
        <v>511.8</v>
      </c>
      <c r="D43" s="207">
        <v>5394.4</v>
      </c>
      <c r="E43" s="205"/>
      <c r="F43" s="162">
        <v>6880</v>
      </c>
      <c r="G43" s="163">
        <v>60</v>
      </c>
      <c r="H43" s="164">
        <v>6820</v>
      </c>
      <c r="I43" s="165"/>
      <c r="J43" s="159">
        <f t="shared" si="18"/>
        <v>5826.4</v>
      </c>
      <c r="K43" s="160">
        <v>130.19999999999999</v>
      </c>
      <c r="L43" s="207">
        <v>5696.2</v>
      </c>
      <c r="M43" s="165"/>
      <c r="N43" s="162">
        <v>5800</v>
      </c>
      <c r="O43" s="163">
        <v>150</v>
      </c>
      <c r="P43" s="164">
        <v>5700</v>
      </c>
      <c r="Q43" s="165"/>
      <c r="R43" s="164">
        <v>7000</v>
      </c>
      <c r="S43" s="162">
        <v>100</v>
      </c>
      <c r="T43" s="162">
        <v>6900</v>
      </c>
      <c r="U43" s="190"/>
      <c r="V43" s="164">
        <f t="shared" si="19"/>
        <v>6200</v>
      </c>
      <c r="W43" s="162">
        <v>200</v>
      </c>
      <c r="X43" s="162">
        <v>6000</v>
      </c>
    </row>
    <row r="44" spans="1:25" x14ac:dyDescent="0.25">
      <c r="A44" s="163" t="s">
        <v>18</v>
      </c>
      <c r="B44" s="159">
        <v>22919</v>
      </c>
      <c r="C44" s="160">
        <v>1029.7</v>
      </c>
      <c r="D44" s="207">
        <v>21889.200000000001</v>
      </c>
      <c r="E44" s="205"/>
      <c r="F44" s="164">
        <v>25530</v>
      </c>
      <c r="G44" s="163">
        <v>760</v>
      </c>
      <c r="H44" s="164">
        <v>24770</v>
      </c>
      <c r="I44" s="165"/>
      <c r="J44" s="159">
        <f t="shared" si="18"/>
        <v>23927.599999999999</v>
      </c>
      <c r="K44" s="160">
        <v>1732</v>
      </c>
      <c r="L44" s="207">
        <v>22195.599999999999</v>
      </c>
      <c r="M44" s="165"/>
      <c r="N44" s="162">
        <f t="shared" si="20"/>
        <v>24000</v>
      </c>
      <c r="O44" s="163">
        <v>1800</v>
      </c>
      <c r="P44" s="164">
        <v>22200</v>
      </c>
      <c r="Q44" s="165"/>
      <c r="R44" s="164">
        <v>27960</v>
      </c>
      <c r="S44" s="162">
        <v>1200</v>
      </c>
      <c r="T44" s="162">
        <v>26760</v>
      </c>
      <c r="U44" s="190"/>
      <c r="V44" s="164">
        <f t="shared" si="19"/>
        <v>31130</v>
      </c>
      <c r="W44" s="162">
        <v>630</v>
      </c>
      <c r="X44" s="298">
        <v>30500</v>
      </c>
    </row>
    <row r="45" spans="1:25" x14ac:dyDescent="0.25">
      <c r="A45" s="163" t="s">
        <v>23</v>
      </c>
      <c r="B45" s="159">
        <v>7109.5</v>
      </c>
      <c r="C45" s="160">
        <v>327.10000000000002</v>
      </c>
      <c r="D45" s="207">
        <v>6782.3</v>
      </c>
      <c r="E45" s="205"/>
      <c r="F45" s="162">
        <v>8350</v>
      </c>
      <c r="G45" s="163">
        <v>250</v>
      </c>
      <c r="H45" s="164">
        <v>8100</v>
      </c>
      <c r="I45" s="165"/>
      <c r="J45" s="159">
        <f t="shared" si="18"/>
        <v>7577</v>
      </c>
      <c r="K45" s="160">
        <v>505.6</v>
      </c>
      <c r="L45" s="207">
        <v>7071.4</v>
      </c>
      <c r="M45" s="165"/>
      <c r="N45" s="162">
        <f t="shared" si="20"/>
        <v>7600</v>
      </c>
      <c r="O45" s="163">
        <v>500</v>
      </c>
      <c r="P45" s="164">
        <v>7100</v>
      </c>
      <c r="Q45" s="165"/>
      <c r="R45" s="164">
        <v>9450</v>
      </c>
      <c r="S45" s="162">
        <v>300</v>
      </c>
      <c r="T45" s="162">
        <v>9150</v>
      </c>
      <c r="U45" s="190"/>
      <c r="V45" s="164">
        <f t="shared" si="19"/>
        <v>10180</v>
      </c>
      <c r="W45" s="162">
        <v>180</v>
      </c>
      <c r="X45" s="298">
        <v>10000</v>
      </c>
    </row>
    <row r="46" spans="1:25" x14ac:dyDescent="0.25">
      <c r="A46" s="163" t="s">
        <v>25</v>
      </c>
      <c r="B46" s="159">
        <v>19.8</v>
      </c>
      <c r="C46" s="168">
        <v>0</v>
      </c>
      <c r="D46" s="160">
        <v>19.8</v>
      </c>
      <c r="F46" s="163">
        <v>60</v>
      </c>
      <c r="G46" s="163">
        <v>0</v>
      </c>
      <c r="H46" s="170">
        <v>60</v>
      </c>
      <c r="I46" s="165"/>
      <c r="J46" s="159">
        <f t="shared" si="18"/>
        <v>21.5</v>
      </c>
      <c r="K46" s="168">
        <v>0</v>
      </c>
      <c r="L46" s="160">
        <v>21.5</v>
      </c>
      <c r="M46" s="165"/>
      <c r="N46" s="162">
        <v>50</v>
      </c>
      <c r="O46" s="163"/>
      <c r="P46" s="170">
        <v>50</v>
      </c>
      <c r="Q46" s="165"/>
      <c r="R46" s="164">
        <v>50</v>
      </c>
      <c r="S46" s="163">
        <v>0</v>
      </c>
      <c r="T46" s="162">
        <v>50</v>
      </c>
      <c r="U46" s="190"/>
      <c r="V46" s="164">
        <f t="shared" si="19"/>
        <v>50</v>
      </c>
      <c r="W46" s="163">
        <v>0</v>
      </c>
      <c r="X46" s="162">
        <v>50</v>
      </c>
    </row>
    <row r="47" spans="1:25" x14ac:dyDescent="0.25">
      <c r="A47" s="163" t="s">
        <v>27</v>
      </c>
      <c r="B47" s="159">
        <v>5247.6</v>
      </c>
      <c r="C47" s="160">
        <v>348</v>
      </c>
      <c r="D47" s="160">
        <v>4899.7</v>
      </c>
      <c r="E47" s="205"/>
      <c r="F47" s="162">
        <v>5600</v>
      </c>
      <c r="G47" s="163">
        <v>400</v>
      </c>
      <c r="H47" s="164">
        <v>5200</v>
      </c>
      <c r="I47" s="165"/>
      <c r="J47" s="159">
        <f t="shared" si="18"/>
        <v>5567</v>
      </c>
      <c r="K47" s="160">
        <v>397.8</v>
      </c>
      <c r="L47" s="160">
        <v>5169.2</v>
      </c>
      <c r="M47" s="165"/>
      <c r="N47" s="162">
        <f t="shared" si="20"/>
        <v>5600</v>
      </c>
      <c r="O47" s="163">
        <v>400</v>
      </c>
      <c r="P47" s="164">
        <v>5200</v>
      </c>
      <c r="Q47" s="165"/>
      <c r="R47" s="164">
        <v>6560</v>
      </c>
      <c r="S47" s="163">
        <v>1100</v>
      </c>
      <c r="T47" s="162">
        <v>5460</v>
      </c>
      <c r="U47" s="190"/>
      <c r="V47" s="164">
        <f t="shared" si="19"/>
        <v>5900</v>
      </c>
      <c r="W47" s="162">
        <v>400</v>
      </c>
      <c r="X47" s="162">
        <v>5500</v>
      </c>
    </row>
    <row r="48" spans="1:25" x14ac:dyDescent="0.25">
      <c r="A48" s="163" t="s">
        <v>29</v>
      </c>
      <c r="B48" s="159">
        <v>5983.3</v>
      </c>
      <c r="C48" s="160">
        <v>2057.1</v>
      </c>
      <c r="D48" s="160">
        <v>3926.4</v>
      </c>
      <c r="E48" s="205"/>
      <c r="F48" s="162">
        <v>2800</v>
      </c>
      <c r="G48" s="163">
        <v>100</v>
      </c>
      <c r="H48" s="164">
        <v>2700</v>
      </c>
      <c r="I48" s="165"/>
      <c r="J48" s="159">
        <f t="shared" si="18"/>
        <v>5491.6</v>
      </c>
      <c r="K48" s="160">
        <v>2398.5</v>
      </c>
      <c r="L48" s="160">
        <v>3093.1</v>
      </c>
      <c r="M48" s="165"/>
      <c r="N48" s="162">
        <f t="shared" si="20"/>
        <v>5500</v>
      </c>
      <c r="O48" s="163">
        <v>2400</v>
      </c>
      <c r="P48" s="164">
        <v>3100</v>
      </c>
      <c r="Q48" s="165"/>
      <c r="R48" s="164">
        <v>3500</v>
      </c>
      <c r="S48" s="162">
        <v>1300</v>
      </c>
      <c r="T48" s="162">
        <v>2200</v>
      </c>
      <c r="U48" s="190"/>
      <c r="V48" s="164">
        <f t="shared" si="19"/>
        <v>5800</v>
      </c>
      <c r="W48" s="162">
        <v>1550</v>
      </c>
      <c r="X48" s="162">
        <v>4250</v>
      </c>
    </row>
    <row r="49" spans="1:25" x14ac:dyDescent="0.25">
      <c r="A49" s="163" t="s">
        <v>120</v>
      </c>
      <c r="B49" s="167">
        <v>0</v>
      </c>
      <c r="C49" s="168">
        <v>0</v>
      </c>
      <c r="D49" s="169">
        <v>0</v>
      </c>
      <c r="E49" s="205"/>
      <c r="F49" s="162">
        <v>-2000</v>
      </c>
      <c r="G49" s="163"/>
      <c r="H49" s="164">
        <v>-2000</v>
      </c>
      <c r="I49" s="165"/>
      <c r="J49" s="159">
        <f t="shared" si="18"/>
        <v>234.2</v>
      </c>
      <c r="K49" s="168">
        <v>234.2</v>
      </c>
      <c r="L49" s="169">
        <v>0</v>
      </c>
      <c r="M49" s="165"/>
      <c r="N49" s="162">
        <f t="shared" si="20"/>
        <v>200</v>
      </c>
      <c r="O49" s="163">
        <v>200</v>
      </c>
      <c r="P49" s="164">
        <v>0</v>
      </c>
      <c r="Q49" s="165"/>
      <c r="R49" s="164">
        <v>-1400</v>
      </c>
      <c r="S49" s="163">
        <v>0</v>
      </c>
      <c r="T49" s="162">
        <v>-1400</v>
      </c>
      <c r="U49" s="190"/>
      <c r="V49" s="164">
        <f t="shared" si="19"/>
        <v>-400</v>
      </c>
      <c r="W49" s="163">
        <v>1100</v>
      </c>
      <c r="X49" s="162">
        <v>-1500</v>
      </c>
    </row>
    <row r="50" spans="1:25" x14ac:dyDescent="0.25">
      <c r="A50" s="171" t="s">
        <v>118</v>
      </c>
      <c r="B50" s="172">
        <f>SUM(B40:B49)</f>
        <v>61334.9</v>
      </c>
      <c r="C50" s="210">
        <f>SUM(C40:C49)</f>
        <v>5985</v>
      </c>
      <c r="D50" s="210">
        <f>SUM(D40:D49)</f>
        <v>55350.000000000007</v>
      </c>
      <c r="E50" s="209"/>
      <c r="F50" s="175">
        <f>SUM(F40:F49)</f>
        <v>61170</v>
      </c>
      <c r="G50" s="171">
        <f>SUM(G40:G49)</f>
        <v>2520</v>
      </c>
      <c r="H50" s="177">
        <f>SUM(H40:H49)</f>
        <v>58650</v>
      </c>
      <c r="I50" s="176"/>
      <c r="J50" s="172">
        <f>SUM(J40:J49)</f>
        <v>63254.899999999994</v>
      </c>
      <c r="K50" s="210">
        <f>SUM(K40:K49)</f>
        <v>6357.4999999999991</v>
      </c>
      <c r="L50" s="210">
        <f>SUM(L40:L49)</f>
        <v>56897.399999999994</v>
      </c>
      <c r="M50" s="176"/>
      <c r="N50" s="177">
        <f>N40+N41+N42+N43+N44+N45+N46+N47+N48+N49+N46</f>
        <v>63500</v>
      </c>
      <c r="O50" s="177">
        <f t="shared" ref="O50" si="22">O40+O41+O42+O43+O44+O45+O46+O47+O48+O49</f>
        <v>6450</v>
      </c>
      <c r="P50" s="177">
        <f>P40+P41+P42+P43+P44+P45+P46+P47+P48+P49</f>
        <v>57050</v>
      </c>
      <c r="Q50" s="176"/>
      <c r="R50" s="177">
        <f>SUM(R40:R49)</f>
        <v>68752</v>
      </c>
      <c r="S50" s="177">
        <v>4400</v>
      </c>
      <c r="T50" s="177">
        <f>SUM(T40:T49)</f>
        <v>64352</v>
      </c>
      <c r="U50" s="211"/>
      <c r="V50" s="177">
        <f>SUM(V40:V49)</f>
        <v>75610</v>
      </c>
      <c r="W50" s="177">
        <f t="shared" ref="W50:X50" si="23">SUM(W40:W49)</f>
        <v>5110</v>
      </c>
      <c r="X50" s="177">
        <f t="shared" si="23"/>
        <v>70500</v>
      </c>
      <c r="Y50" s="174"/>
    </row>
    <row r="51" spans="1:25" x14ac:dyDescent="0.25">
      <c r="A51" s="178" t="s">
        <v>121</v>
      </c>
      <c r="B51" s="181">
        <v>-34529.1</v>
      </c>
      <c r="C51" s="214">
        <v>406.3</v>
      </c>
      <c r="D51" s="181">
        <v>-34935.599999999999</v>
      </c>
      <c r="E51" s="203"/>
      <c r="F51" s="179">
        <v>-36420</v>
      </c>
      <c r="G51" s="180">
        <v>980</v>
      </c>
      <c r="H51" s="183">
        <v>-37400</v>
      </c>
      <c r="I51" s="144"/>
      <c r="J51" s="181">
        <f>J38-J50</f>
        <v>-32296.399999999991</v>
      </c>
      <c r="K51" s="181">
        <f>K38-K50</f>
        <v>883.10000000000036</v>
      </c>
      <c r="L51" s="181">
        <f t="shared" ref="L51" si="24">L38-L50</f>
        <v>-33179.499999999993</v>
      </c>
      <c r="M51" s="144"/>
      <c r="N51" s="183">
        <f t="shared" ref="N51:O51" si="25">N38-N50</f>
        <v>-32400</v>
      </c>
      <c r="O51" s="183">
        <f t="shared" si="25"/>
        <v>850</v>
      </c>
      <c r="P51" s="183">
        <f>P38-P50</f>
        <v>-33250</v>
      </c>
      <c r="Q51" s="144"/>
      <c r="R51" s="215">
        <v>-36552</v>
      </c>
      <c r="S51" s="215">
        <v>700</v>
      </c>
      <c r="T51" s="215">
        <v>-37252</v>
      </c>
      <c r="U51" s="201"/>
      <c r="V51" s="215">
        <f>V38-V50</f>
        <v>-41410</v>
      </c>
      <c r="W51" s="215">
        <f t="shared" ref="W51:X51" si="26">W38-W50</f>
        <v>1790</v>
      </c>
      <c r="X51" s="215">
        <f t="shared" si="26"/>
        <v>-43200</v>
      </c>
      <c r="Y51" s="138"/>
    </row>
    <row r="52" spans="1:25" x14ac:dyDescent="0.25">
      <c r="A52" s="163" t="s">
        <v>122</v>
      </c>
      <c r="B52" s="159">
        <v>34509.9</v>
      </c>
      <c r="C52" s="169">
        <v>0</v>
      </c>
      <c r="D52" s="160">
        <v>34509.800000000003</v>
      </c>
      <c r="E52" s="205"/>
      <c r="F52" s="166">
        <v>36420</v>
      </c>
      <c r="G52" s="168"/>
      <c r="H52" s="184">
        <v>36420</v>
      </c>
      <c r="I52" s="165"/>
      <c r="J52" s="159">
        <v>33179.5</v>
      </c>
      <c r="K52" s="169">
        <v>0</v>
      </c>
      <c r="L52" s="160">
        <v>33179.5</v>
      </c>
      <c r="M52" s="165"/>
      <c r="N52" s="166">
        <v>32400</v>
      </c>
      <c r="O52" s="168">
        <v>0</v>
      </c>
      <c r="P52" s="184">
        <v>32400</v>
      </c>
      <c r="Q52" s="165"/>
      <c r="R52" s="259">
        <v>36552</v>
      </c>
      <c r="S52" s="169">
        <v>0</v>
      </c>
      <c r="T52" s="184">
        <v>36552</v>
      </c>
      <c r="U52" s="190"/>
      <c r="V52" s="259">
        <v>41610</v>
      </c>
      <c r="W52" s="184">
        <v>0</v>
      </c>
      <c r="X52" s="184">
        <v>41410</v>
      </c>
    </row>
    <row r="53" spans="1:25" ht="15.75" thickBot="1" x14ac:dyDescent="0.3">
      <c r="A53" s="216" t="s">
        <v>123</v>
      </c>
      <c r="B53" s="217">
        <v>-19.2</v>
      </c>
      <c r="C53" s="191">
        <v>406.3</v>
      </c>
      <c r="D53" s="192">
        <v>-425.6</v>
      </c>
      <c r="E53" s="203"/>
      <c r="F53" s="218">
        <v>0</v>
      </c>
      <c r="G53" s="219">
        <v>980</v>
      </c>
      <c r="H53" s="220">
        <v>-980</v>
      </c>
      <c r="I53" s="150"/>
      <c r="J53" s="217">
        <f>J51+J52</f>
        <v>883.10000000000946</v>
      </c>
      <c r="K53" s="192">
        <f>K51+K52</f>
        <v>883.10000000000036</v>
      </c>
      <c r="L53" s="192">
        <f>L51+L52</f>
        <v>0</v>
      </c>
      <c r="M53" s="144"/>
      <c r="N53" s="222">
        <f t="shared" ref="N53:O53" si="27">N52+N51</f>
        <v>0</v>
      </c>
      <c r="O53" s="222">
        <f t="shared" si="27"/>
        <v>850</v>
      </c>
      <c r="P53" s="222">
        <f>P52+P51</f>
        <v>-850</v>
      </c>
      <c r="Q53" s="150"/>
      <c r="R53" s="218">
        <v>0</v>
      </c>
      <c r="S53" s="221">
        <v>700</v>
      </c>
      <c r="T53" s="222">
        <v>-700</v>
      </c>
      <c r="U53" s="201"/>
      <c r="V53" s="281">
        <f>V51+V52</f>
        <v>200</v>
      </c>
      <c r="W53" s="223">
        <f>W51+W52</f>
        <v>1790</v>
      </c>
      <c r="X53" s="224">
        <f>X51+X52</f>
        <v>-1790</v>
      </c>
      <c r="Y53" s="138"/>
    </row>
    <row r="54" spans="1:25" ht="15.75" thickBot="1" x14ac:dyDescent="0.3">
      <c r="A54" s="197"/>
    </row>
    <row r="55" spans="1:25" ht="15.75" thickBot="1" x14ac:dyDescent="0.3">
      <c r="A55" s="141" t="s">
        <v>126</v>
      </c>
      <c r="B55" s="200" t="s">
        <v>41</v>
      </c>
      <c r="C55" s="141" t="s">
        <v>110</v>
      </c>
      <c r="D55" s="145" t="s">
        <v>111</v>
      </c>
      <c r="E55" s="138"/>
      <c r="F55" s="199" t="s">
        <v>41</v>
      </c>
      <c r="G55" s="142" t="s">
        <v>110</v>
      </c>
      <c r="H55" s="143" t="s">
        <v>111</v>
      </c>
      <c r="I55" s="138"/>
      <c r="J55" s="200" t="s">
        <v>41</v>
      </c>
      <c r="K55" s="141" t="s">
        <v>110</v>
      </c>
      <c r="L55" s="145" t="s">
        <v>111</v>
      </c>
      <c r="M55" s="138"/>
      <c r="N55" s="199" t="s">
        <v>41</v>
      </c>
      <c r="O55" s="142" t="s">
        <v>110</v>
      </c>
      <c r="P55" s="143" t="s">
        <v>111</v>
      </c>
      <c r="Q55" s="138"/>
      <c r="R55" s="199" t="s">
        <v>41</v>
      </c>
      <c r="S55" s="142" t="s">
        <v>110</v>
      </c>
      <c r="T55" s="143" t="s">
        <v>111</v>
      </c>
      <c r="U55" s="138"/>
      <c r="V55" s="199" t="s">
        <v>41</v>
      </c>
      <c r="W55" s="142" t="s">
        <v>110</v>
      </c>
      <c r="X55" s="143" t="s">
        <v>111</v>
      </c>
      <c r="Y55" s="138"/>
    </row>
    <row r="56" spans="1:25" x14ac:dyDescent="0.25">
      <c r="A56" s="225" t="s">
        <v>112</v>
      </c>
      <c r="B56" s="225" t="s">
        <v>127</v>
      </c>
      <c r="C56" s="225" t="s">
        <v>127</v>
      </c>
      <c r="D56" s="225" t="s">
        <v>127</v>
      </c>
      <c r="E56" s="144"/>
      <c r="F56" s="226" t="s">
        <v>127</v>
      </c>
      <c r="G56" s="226" t="s">
        <v>127</v>
      </c>
      <c r="H56" s="226" t="s">
        <v>127</v>
      </c>
      <c r="I56" s="144"/>
      <c r="J56" s="225" t="s">
        <v>127</v>
      </c>
      <c r="K56" s="225" t="s">
        <v>127</v>
      </c>
      <c r="L56" s="225" t="s">
        <v>127</v>
      </c>
      <c r="M56" s="138"/>
      <c r="N56" s="226" t="s">
        <v>127</v>
      </c>
      <c r="O56" s="226" t="s">
        <v>127</v>
      </c>
      <c r="P56" s="226" t="s">
        <v>127</v>
      </c>
      <c r="Q56" s="138"/>
      <c r="R56" s="226" t="s">
        <v>127</v>
      </c>
      <c r="S56" s="226" t="s">
        <v>127</v>
      </c>
      <c r="T56" s="226" t="s">
        <v>127</v>
      </c>
      <c r="U56" s="138"/>
      <c r="V56" s="226" t="s">
        <v>127</v>
      </c>
      <c r="W56" s="226" t="s">
        <v>127</v>
      </c>
      <c r="X56" s="226" t="s">
        <v>127</v>
      </c>
      <c r="Y56" s="138"/>
    </row>
    <row r="57" spans="1:25" x14ac:dyDescent="0.25">
      <c r="A57" s="178" t="s">
        <v>115</v>
      </c>
      <c r="B57" s="181">
        <v>74.400000000000006</v>
      </c>
      <c r="C57" s="178">
        <v>0</v>
      </c>
      <c r="D57" s="181">
        <v>74.400000000000006</v>
      </c>
      <c r="E57" s="154"/>
      <c r="F57" s="227">
        <v>90</v>
      </c>
      <c r="G57" s="227"/>
      <c r="H57" s="227">
        <v>90</v>
      </c>
      <c r="I57" s="144"/>
      <c r="J57" s="181">
        <v>77.7</v>
      </c>
      <c r="K57" s="178">
        <v>0</v>
      </c>
      <c r="L57" s="181">
        <v>77.7</v>
      </c>
      <c r="M57" s="138"/>
      <c r="N57" s="227">
        <v>100</v>
      </c>
      <c r="O57" s="227">
        <v>0</v>
      </c>
      <c r="P57" s="227">
        <v>100</v>
      </c>
      <c r="Q57" s="138"/>
      <c r="R57" s="212">
        <v>100</v>
      </c>
      <c r="S57" s="227"/>
      <c r="T57" s="212">
        <v>100</v>
      </c>
      <c r="U57" s="138"/>
      <c r="V57" s="212">
        <v>100</v>
      </c>
      <c r="W57" s="227"/>
      <c r="X57" s="212">
        <v>100</v>
      </c>
      <c r="Y57" s="138"/>
    </row>
    <row r="58" spans="1:25" x14ac:dyDescent="0.25">
      <c r="A58" s="163" t="s">
        <v>52</v>
      </c>
      <c r="B58" s="167">
        <v>0</v>
      </c>
      <c r="C58" s="169">
        <v>0</v>
      </c>
      <c r="D58" s="168">
        <v>0</v>
      </c>
      <c r="E58" s="165"/>
      <c r="F58" s="163">
        <v>0</v>
      </c>
      <c r="G58" s="163"/>
      <c r="H58" s="163"/>
      <c r="I58" s="165"/>
      <c r="J58" s="167">
        <v>0.9</v>
      </c>
      <c r="K58" s="169">
        <v>0</v>
      </c>
      <c r="L58" s="168">
        <v>0.9</v>
      </c>
      <c r="N58" s="163">
        <f>O58+P58</f>
        <v>0</v>
      </c>
      <c r="O58" s="163">
        <v>0</v>
      </c>
      <c r="P58" s="163">
        <v>0</v>
      </c>
      <c r="R58" s="163">
        <v>0</v>
      </c>
      <c r="S58" s="163">
        <v>0</v>
      </c>
      <c r="T58" s="163">
        <v>0</v>
      </c>
      <c r="V58" s="163">
        <v>0</v>
      </c>
      <c r="W58" s="163">
        <v>0</v>
      </c>
      <c r="X58" s="163">
        <v>0</v>
      </c>
    </row>
    <row r="59" spans="1:25" x14ac:dyDescent="0.25">
      <c r="A59" s="163" t="s">
        <v>116</v>
      </c>
      <c r="B59" s="167">
        <v>0</v>
      </c>
      <c r="C59" s="169">
        <v>0</v>
      </c>
      <c r="D59" s="168">
        <v>0</v>
      </c>
      <c r="E59" s="165"/>
      <c r="F59" s="163">
        <v>0</v>
      </c>
      <c r="G59" s="163"/>
      <c r="H59" s="163"/>
      <c r="I59" s="165"/>
      <c r="J59" s="167">
        <v>0</v>
      </c>
      <c r="K59" s="169">
        <v>0</v>
      </c>
      <c r="L59" s="168">
        <v>0</v>
      </c>
      <c r="N59" s="163">
        <f t="shared" ref="N59:N63" si="28">O59+P59</f>
        <v>0</v>
      </c>
      <c r="O59" s="163">
        <v>0</v>
      </c>
      <c r="P59" s="163">
        <v>0</v>
      </c>
      <c r="R59" s="163">
        <v>0</v>
      </c>
      <c r="S59" s="163">
        <v>0</v>
      </c>
      <c r="T59" s="163">
        <v>0</v>
      </c>
      <c r="V59" s="163">
        <v>0</v>
      </c>
      <c r="W59" s="163">
        <v>0</v>
      </c>
      <c r="X59" s="163">
        <v>0</v>
      </c>
    </row>
    <row r="60" spans="1:25" x14ac:dyDescent="0.25">
      <c r="A60" s="163" t="s">
        <v>117</v>
      </c>
      <c r="B60" s="167">
        <v>0</v>
      </c>
      <c r="C60" s="169">
        <v>0</v>
      </c>
      <c r="D60" s="168">
        <v>0</v>
      </c>
      <c r="E60" s="165"/>
      <c r="F60" s="163">
        <v>0</v>
      </c>
      <c r="G60" s="163"/>
      <c r="H60" s="163"/>
      <c r="I60" s="165"/>
      <c r="J60" s="167">
        <v>0</v>
      </c>
      <c r="K60" s="169">
        <v>0</v>
      </c>
      <c r="L60" s="168">
        <v>0</v>
      </c>
      <c r="N60" s="163">
        <f t="shared" si="28"/>
        <v>0</v>
      </c>
      <c r="O60" s="163">
        <v>0</v>
      </c>
      <c r="P60" s="163">
        <v>0</v>
      </c>
      <c r="R60" s="163">
        <v>0</v>
      </c>
      <c r="S60" s="163">
        <v>0</v>
      </c>
      <c r="T60" s="163">
        <v>0</v>
      </c>
      <c r="V60" s="163">
        <v>0</v>
      </c>
      <c r="W60" s="163">
        <v>0</v>
      </c>
      <c r="X60" s="163">
        <v>0</v>
      </c>
    </row>
    <row r="61" spans="1:25" x14ac:dyDescent="0.25">
      <c r="A61" s="163" t="s">
        <v>46</v>
      </c>
      <c r="B61" s="167">
        <v>0</v>
      </c>
      <c r="C61" s="169">
        <v>0</v>
      </c>
      <c r="D61" s="168">
        <v>0</v>
      </c>
      <c r="E61" s="165"/>
      <c r="F61" s="163">
        <v>0</v>
      </c>
      <c r="G61" s="163"/>
      <c r="H61" s="170"/>
      <c r="I61" s="165"/>
      <c r="J61" s="167">
        <v>0</v>
      </c>
      <c r="K61" s="169">
        <v>0</v>
      </c>
      <c r="L61" s="168">
        <v>0</v>
      </c>
      <c r="N61" s="163">
        <f t="shared" si="28"/>
        <v>0</v>
      </c>
      <c r="O61" s="163">
        <v>0</v>
      </c>
      <c r="P61" s="170">
        <v>0</v>
      </c>
      <c r="R61" s="163">
        <v>0</v>
      </c>
      <c r="S61" s="163">
        <v>0</v>
      </c>
      <c r="T61" s="163">
        <v>0</v>
      </c>
      <c r="V61" s="163">
        <v>0</v>
      </c>
      <c r="W61" s="163">
        <v>0</v>
      </c>
      <c r="X61" s="163">
        <v>0</v>
      </c>
    </row>
    <row r="62" spans="1:25" x14ac:dyDescent="0.25">
      <c r="A62" s="163" t="s">
        <v>47</v>
      </c>
      <c r="B62" s="167">
        <v>0</v>
      </c>
      <c r="C62" s="169">
        <v>0</v>
      </c>
      <c r="D62" s="168">
        <v>0</v>
      </c>
      <c r="E62" s="165"/>
      <c r="F62" s="163">
        <v>0</v>
      </c>
      <c r="G62" s="163"/>
      <c r="H62" s="163"/>
      <c r="I62" s="165"/>
      <c r="J62" s="167">
        <v>0</v>
      </c>
      <c r="K62" s="169">
        <v>0</v>
      </c>
      <c r="L62" s="168"/>
      <c r="N62" s="163">
        <f t="shared" si="28"/>
        <v>0</v>
      </c>
      <c r="O62" s="163">
        <v>0</v>
      </c>
      <c r="P62" s="163">
        <v>0</v>
      </c>
      <c r="R62" s="163">
        <v>0</v>
      </c>
      <c r="S62" s="163">
        <v>0</v>
      </c>
      <c r="T62" s="163">
        <v>0</v>
      </c>
      <c r="V62" s="163">
        <v>0</v>
      </c>
      <c r="W62" s="163">
        <v>0</v>
      </c>
      <c r="X62" s="163">
        <v>0</v>
      </c>
    </row>
    <row r="63" spans="1:25" x14ac:dyDescent="0.25">
      <c r="A63" s="163" t="s">
        <v>2</v>
      </c>
      <c r="B63" s="159">
        <v>74.400000000000006</v>
      </c>
      <c r="C63" s="169">
        <v>0</v>
      </c>
      <c r="D63" s="160">
        <v>74.400000000000006</v>
      </c>
      <c r="E63" s="161"/>
      <c r="F63" s="163">
        <v>90</v>
      </c>
      <c r="G63" s="163"/>
      <c r="H63" s="163">
        <v>90</v>
      </c>
      <c r="I63" s="165"/>
      <c r="J63" s="159">
        <v>76.8</v>
      </c>
      <c r="K63" s="169">
        <v>0</v>
      </c>
      <c r="L63" s="160">
        <v>76.8</v>
      </c>
      <c r="N63" s="163">
        <f t="shared" si="28"/>
        <v>100</v>
      </c>
      <c r="O63" s="163">
        <v>0</v>
      </c>
      <c r="P63" s="163">
        <v>100</v>
      </c>
      <c r="R63" s="162">
        <v>100</v>
      </c>
      <c r="S63" s="163">
        <v>0</v>
      </c>
      <c r="T63" s="162">
        <v>100</v>
      </c>
      <c r="V63" s="162">
        <v>100</v>
      </c>
      <c r="W63" s="163">
        <v>0</v>
      </c>
      <c r="X63" s="162">
        <v>100</v>
      </c>
    </row>
    <row r="64" spans="1:25" x14ac:dyDescent="0.25">
      <c r="A64" s="171" t="s">
        <v>118</v>
      </c>
      <c r="B64" s="172">
        <f>SUM(B58:B63)</f>
        <v>74.400000000000006</v>
      </c>
      <c r="C64" s="185">
        <f>SUM(C58:C63)</f>
        <v>0</v>
      </c>
      <c r="D64" s="172">
        <f>SUM(D58:D63)</f>
        <v>74.400000000000006</v>
      </c>
      <c r="E64" s="173"/>
      <c r="F64" s="171">
        <f>SUM(F58:F63)</f>
        <v>90</v>
      </c>
      <c r="G64" s="171"/>
      <c r="H64" s="171">
        <f>SUM(H58:H63)</f>
        <v>90</v>
      </c>
      <c r="I64" s="176"/>
      <c r="J64" s="172">
        <f>SUM(J58:J63)</f>
        <v>77.7</v>
      </c>
      <c r="K64" s="185">
        <f>SUM(K58:K63)</f>
        <v>0</v>
      </c>
      <c r="L64" s="172">
        <f>SUM(L58:L63)</f>
        <v>77.7</v>
      </c>
      <c r="M64" s="174"/>
      <c r="N64" s="171">
        <f>SUM(N58:N63)</f>
        <v>100</v>
      </c>
      <c r="O64" s="171">
        <f>SUM(O58:O63)</f>
        <v>0</v>
      </c>
      <c r="P64" s="171">
        <f>SUM(P58:P63)</f>
        <v>100</v>
      </c>
      <c r="Q64" s="174"/>
      <c r="R64" s="175">
        <v>100000</v>
      </c>
      <c r="S64" s="171">
        <v>0</v>
      </c>
      <c r="T64" s="175">
        <v>100000</v>
      </c>
      <c r="U64" s="174"/>
      <c r="V64" s="175">
        <f>SUM(V58:V63)</f>
        <v>100</v>
      </c>
      <c r="W64" s="171">
        <f>SUM(W58:W63)</f>
        <v>0</v>
      </c>
      <c r="X64" s="175">
        <f>SUM(X58:X63)</f>
        <v>100</v>
      </c>
      <c r="Y64" s="174"/>
    </row>
    <row r="65" spans="1:25" x14ac:dyDescent="0.25">
      <c r="A65" s="178" t="s">
        <v>119</v>
      </c>
      <c r="B65" s="181">
        <v>1624.4</v>
      </c>
      <c r="C65" s="229">
        <v>0</v>
      </c>
      <c r="D65" s="181">
        <v>1624.4</v>
      </c>
      <c r="E65" s="228"/>
      <c r="F65" s="212">
        <v>1670</v>
      </c>
      <c r="G65" s="227"/>
      <c r="H65" s="212">
        <v>1670</v>
      </c>
      <c r="I65" s="153"/>
      <c r="J65" s="181">
        <v>1583.1</v>
      </c>
      <c r="K65" s="229">
        <v>0</v>
      </c>
      <c r="L65" s="181">
        <v>1624379.62</v>
      </c>
      <c r="M65" s="230"/>
      <c r="N65" s="212">
        <v>1500</v>
      </c>
      <c r="O65" s="227">
        <v>0</v>
      </c>
      <c r="P65" s="212">
        <v>1500</v>
      </c>
      <c r="Q65" s="230"/>
      <c r="R65" s="212">
        <v>1720</v>
      </c>
      <c r="S65" s="227"/>
      <c r="T65" s="212">
        <v>1720</v>
      </c>
      <c r="U65" s="230"/>
      <c r="V65" s="212">
        <f>V76</f>
        <v>2040</v>
      </c>
      <c r="W65" s="227"/>
      <c r="X65" s="212">
        <f>X76</f>
        <v>2040</v>
      </c>
      <c r="Y65" s="231"/>
    </row>
    <row r="66" spans="1:25" x14ac:dyDescent="0.25">
      <c r="A66" s="163" t="s">
        <v>10</v>
      </c>
      <c r="B66" s="159">
        <v>0</v>
      </c>
      <c r="C66" s="169">
        <v>0</v>
      </c>
      <c r="D66" s="160">
        <v>0</v>
      </c>
      <c r="E66" s="165"/>
      <c r="F66" s="163">
        <v>100</v>
      </c>
      <c r="G66" s="163"/>
      <c r="H66" s="163">
        <v>100</v>
      </c>
      <c r="I66" s="165"/>
      <c r="J66" s="256">
        <v>3.2</v>
      </c>
      <c r="K66" s="169">
        <v>0</v>
      </c>
      <c r="L66" s="255">
        <v>3.2</v>
      </c>
      <c r="N66" s="163">
        <f t="shared" ref="N66:N75" si="29">O66+P66</f>
        <v>0</v>
      </c>
      <c r="O66" s="163">
        <v>0</v>
      </c>
      <c r="P66" s="163">
        <v>0</v>
      </c>
      <c r="R66" s="162">
        <v>100</v>
      </c>
      <c r="S66" s="163">
        <v>0</v>
      </c>
      <c r="T66" s="162">
        <v>100</v>
      </c>
      <c r="V66" s="162">
        <f>W66+X66</f>
        <v>100</v>
      </c>
      <c r="W66" s="163">
        <v>0</v>
      </c>
      <c r="X66" s="162">
        <v>100</v>
      </c>
    </row>
    <row r="67" spans="1:25" x14ac:dyDescent="0.25">
      <c r="A67" s="163" t="s">
        <v>12</v>
      </c>
      <c r="B67" s="167">
        <v>0</v>
      </c>
      <c r="C67" s="169">
        <v>0</v>
      </c>
      <c r="D67" s="168">
        <v>0</v>
      </c>
      <c r="E67" s="165"/>
      <c r="F67" s="163">
        <v>0</v>
      </c>
      <c r="G67" s="163"/>
      <c r="H67" s="163"/>
      <c r="I67" s="165"/>
      <c r="J67" s="167">
        <v>1.4</v>
      </c>
      <c r="K67" s="169">
        <v>0</v>
      </c>
      <c r="L67" s="255">
        <v>1.4</v>
      </c>
      <c r="N67" s="163">
        <f t="shared" si="29"/>
        <v>0</v>
      </c>
      <c r="O67" s="163">
        <v>0</v>
      </c>
      <c r="P67" s="163">
        <v>0</v>
      </c>
      <c r="R67" s="163">
        <v>0</v>
      </c>
      <c r="S67" s="163">
        <v>0</v>
      </c>
      <c r="T67" s="163">
        <v>0</v>
      </c>
      <c r="V67" s="163">
        <f>W67+X67</f>
        <v>0</v>
      </c>
      <c r="W67" s="163">
        <v>0</v>
      </c>
      <c r="X67" s="163">
        <v>0</v>
      </c>
    </row>
    <row r="68" spans="1:25" x14ac:dyDescent="0.25">
      <c r="A68" s="163" t="s">
        <v>14</v>
      </c>
      <c r="B68" s="159">
        <v>72.5</v>
      </c>
      <c r="C68" s="169">
        <v>0</v>
      </c>
      <c r="D68" s="160">
        <v>72.5</v>
      </c>
      <c r="E68" s="161"/>
      <c r="F68" s="163">
        <v>90</v>
      </c>
      <c r="G68" s="163"/>
      <c r="H68" s="163">
        <v>90</v>
      </c>
      <c r="I68" s="165"/>
      <c r="J68" s="256">
        <v>86</v>
      </c>
      <c r="K68" s="169">
        <v>0</v>
      </c>
      <c r="L68" s="255">
        <v>86</v>
      </c>
      <c r="N68" s="163">
        <f t="shared" si="29"/>
        <v>100</v>
      </c>
      <c r="O68" s="163">
        <v>0</v>
      </c>
      <c r="P68" s="163">
        <v>100</v>
      </c>
      <c r="R68" s="162">
        <v>140</v>
      </c>
      <c r="S68" s="163">
        <v>0</v>
      </c>
      <c r="T68" s="162">
        <v>140</v>
      </c>
      <c r="V68" s="163">
        <f t="shared" ref="V68:V70" si="30">W68+X68</f>
        <v>300</v>
      </c>
      <c r="W68" s="163">
        <v>0</v>
      </c>
      <c r="X68" s="162">
        <v>300</v>
      </c>
    </row>
    <row r="69" spans="1:25" x14ac:dyDescent="0.25">
      <c r="A69" s="163" t="s">
        <v>16</v>
      </c>
      <c r="B69" s="159">
        <v>1452.6</v>
      </c>
      <c r="C69" s="169">
        <v>0</v>
      </c>
      <c r="D69" s="160">
        <v>1452.6</v>
      </c>
      <c r="E69" s="161"/>
      <c r="F69" s="162">
        <v>1480</v>
      </c>
      <c r="G69" s="163"/>
      <c r="H69" s="162">
        <v>1480</v>
      </c>
      <c r="I69" s="165"/>
      <c r="J69" s="159">
        <v>1411.2</v>
      </c>
      <c r="K69" s="169">
        <v>0</v>
      </c>
      <c r="L69" s="255">
        <v>1412.2</v>
      </c>
      <c r="N69" s="163">
        <f t="shared" si="29"/>
        <v>1400</v>
      </c>
      <c r="O69" s="163">
        <v>0</v>
      </c>
      <c r="P69" s="162">
        <v>1400</v>
      </c>
      <c r="R69" s="162">
        <v>1480</v>
      </c>
      <c r="S69" s="163">
        <v>0</v>
      </c>
      <c r="T69" s="162">
        <v>1480</v>
      </c>
      <c r="V69" s="163">
        <f t="shared" si="30"/>
        <v>1600</v>
      </c>
      <c r="W69" s="163">
        <v>0</v>
      </c>
      <c r="X69" s="162">
        <v>1600</v>
      </c>
    </row>
    <row r="70" spans="1:25" ht="15.75" thickBot="1" x14ac:dyDescent="0.3">
      <c r="A70" s="232" t="s">
        <v>18</v>
      </c>
      <c r="B70" s="233">
        <v>0</v>
      </c>
      <c r="C70" s="234">
        <v>0</v>
      </c>
      <c r="D70" s="235">
        <v>0</v>
      </c>
      <c r="E70" s="236"/>
      <c r="F70" s="232">
        <v>0</v>
      </c>
      <c r="G70" s="232"/>
      <c r="H70" s="232"/>
      <c r="I70" s="236"/>
      <c r="J70" s="233">
        <v>25.4</v>
      </c>
      <c r="K70" s="234">
        <v>0</v>
      </c>
      <c r="L70" s="257">
        <v>25.4</v>
      </c>
      <c r="M70" s="237"/>
      <c r="N70" s="163">
        <f t="shared" si="29"/>
        <v>0</v>
      </c>
      <c r="O70" s="232">
        <v>0</v>
      </c>
      <c r="P70" s="232">
        <v>0</v>
      </c>
      <c r="Q70" s="237"/>
      <c r="R70" s="232">
        <v>0</v>
      </c>
      <c r="S70" s="236">
        <v>0</v>
      </c>
      <c r="T70" s="236">
        <v>0</v>
      </c>
      <c r="U70" s="237"/>
      <c r="V70" s="163">
        <f t="shared" si="30"/>
        <v>0</v>
      </c>
      <c r="W70" s="236">
        <v>0</v>
      </c>
      <c r="X70" s="236">
        <v>0</v>
      </c>
    </row>
    <row r="71" spans="1:25" x14ac:dyDescent="0.25">
      <c r="A71" s="238" t="s">
        <v>23</v>
      </c>
      <c r="B71" s="239">
        <v>0</v>
      </c>
      <c r="C71" s="240">
        <v>0</v>
      </c>
      <c r="D71" s="240">
        <v>0</v>
      </c>
      <c r="E71" s="241"/>
      <c r="F71" s="238">
        <v>0</v>
      </c>
      <c r="G71" s="238"/>
      <c r="H71" s="238"/>
      <c r="I71" s="241"/>
      <c r="J71" s="239">
        <v>7.7</v>
      </c>
      <c r="K71" s="240">
        <v>0</v>
      </c>
      <c r="L71" s="258">
        <v>7.7</v>
      </c>
      <c r="M71" s="242"/>
      <c r="N71" s="163">
        <f t="shared" si="29"/>
        <v>0</v>
      </c>
      <c r="O71" s="238">
        <v>0</v>
      </c>
      <c r="P71" s="238">
        <v>0</v>
      </c>
      <c r="Q71" s="242"/>
      <c r="R71" s="238">
        <v>0</v>
      </c>
      <c r="S71" s="238">
        <v>0</v>
      </c>
      <c r="T71" s="238">
        <v>0</v>
      </c>
      <c r="U71" s="242"/>
      <c r="V71" s="238">
        <v>0</v>
      </c>
      <c r="W71" s="238">
        <v>0</v>
      </c>
      <c r="X71" s="238">
        <v>0</v>
      </c>
    </row>
    <row r="72" spans="1:25" x14ac:dyDescent="0.25">
      <c r="A72" s="163" t="s">
        <v>25</v>
      </c>
      <c r="B72" s="167">
        <v>0</v>
      </c>
      <c r="C72" s="169">
        <v>0</v>
      </c>
      <c r="D72" s="168">
        <v>0</v>
      </c>
      <c r="E72" s="165"/>
      <c r="F72" s="163">
        <v>0</v>
      </c>
      <c r="G72" s="163"/>
      <c r="H72" s="163"/>
      <c r="I72" s="165"/>
      <c r="J72" s="167">
        <v>0</v>
      </c>
      <c r="K72" s="262">
        <v>0</v>
      </c>
      <c r="L72" s="255">
        <v>0</v>
      </c>
      <c r="N72" s="163">
        <f t="shared" si="29"/>
        <v>0</v>
      </c>
      <c r="O72" s="163">
        <v>0</v>
      </c>
      <c r="P72" s="163">
        <v>0</v>
      </c>
      <c r="R72" s="163">
        <v>0</v>
      </c>
      <c r="S72" s="163">
        <v>0</v>
      </c>
      <c r="T72" s="170">
        <v>0</v>
      </c>
      <c r="V72" s="163">
        <v>0</v>
      </c>
      <c r="W72" s="163">
        <v>0</v>
      </c>
      <c r="X72" s="170">
        <v>0</v>
      </c>
    </row>
    <row r="73" spans="1:25" x14ac:dyDescent="0.25">
      <c r="A73" s="163" t="s">
        <v>27</v>
      </c>
      <c r="B73" s="159">
        <v>43.6</v>
      </c>
      <c r="C73" s="207">
        <v>0</v>
      </c>
      <c r="D73" s="160">
        <v>43.6</v>
      </c>
      <c r="E73" s="165"/>
      <c r="F73" s="163">
        <v>0</v>
      </c>
      <c r="G73" s="163"/>
      <c r="H73" s="163"/>
      <c r="I73" s="165"/>
      <c r="J73" s="159">
        <v>44</v>
      </c>
      <c r="K73" s="262">
        <v>0</v>
      </c>
      <c r="L73" s="255">
        <v>44</v>
      </c>
      <c r="N73" s="163">
        <f t="shared" si="29"/>
        <v>0</v>
      </c>
      <c r="O73" s="163">
        <v>0</v>
      </c>
      <c r="P73" s="163">
        <v>0</v>
      </c>
      <c r="R73" s="163">
        <v>0</v>
      </c>
      <c r="S73" s="163">
        <v>0</v>
      </c>
      <c r="T73" s="170">
        <v>0</v>
      </c>
      <c r="V73" s="163">
        <v>40</v>
      </c>
      <c r="W73" s="163">
        <v>0</v>
      </c>
      <c r="X73" s="170">
        <v>40</v>
      </c>
    </row>
    <row r="74" spans="1:25" x14ac:dyDescent="0.25">
      <c r="A74" s="163" t="s">
        <v>29</v>
      </c>
      <c r="B74" s="159">
        <v>55.7</v>
      </c>
      <c r="C74" s="160">
        <v>0</v>
      </c>
      <c r="D74" s="160">
        <v>55.7</v>
      </c>
      <c r="E74" s="165"/>
      <c r="F74" s="163">
        <v>0</v>
      </c>
      <c r="G74" s="163"/>
      <c r="H74" s="163"/>
      <c r="I74" s="165"/>
      <c r="J74" s="159">
        <v>4.2</v>
      </c>
      <c r="K74" s="263">
        <v>0</v>
      </c>
      <c r="L74" s="255">
        <v>4.2</v>
      </c>
      <c r="N74" s="163">
        <f t="shared" si="29"/>
        <v>0</v>
      </c>
      <c r="O74" s="163">
        <v>0</v>
      </c>
      <c r="P74" s="163">
        <v>0</v>
      </c>
      <c r="R74" s="163">
        <v>0</v>
      </c>
      <c r="S74" s="163">
        <v>0</v>
      </c>
      <c r="T74" s="170">
        <v>0</v>
      </c>
      <c r="V74" s="163">
        <v>0</v>
      </c>
      <c r="W74" s="163">
        <v>0</v>
      </c>
      <c r="X74" s="170">
        <v>0</v>
      </c>
    </row>
    <row r="75" spans="1:25" x14ac:dyDescent="0.25">
      <c r="A75" s="163" t="s">
        <v>128</v>
      </c>
      <c r="B75" s="167">
        <v>0</v>
      </c>
      <c r="C75" s="169">
        <v>0</v>
      </c>
      <c r="D75" s="168">
        <v>0</v>
      </c>
      <c r="E75" s="165"/>
      <c r="F75" s="163">
        <v>0</v>
      </c>
      <c r="G75" s="163"/>
      <c r="H75" s="163"/>
      <c r="I75" s="165"/>
      <c r="J75" s="167">
        <v>0</v>
      </c>
      <c r="K75" s="169">
        <v>0</v>
      </c>
      <c r="L75" s="168">
        <v>0</v>
      </c>
      <c r="N75" s="163">
        <f t="shared" si="29"/>
        <v>0</v>
      </c>
      <c r="O75" s="163">
        <v>0</v>
      </c>
      <c r="P75" s="163">
        <v>0</v>
      </c>
      <c r="R75" s="163">
        <v>0</v>
      </c>
      <c r="S75" s="163">
        <v>0</v>
      </c>
      <c r="T75" s="170">
        <v>0</v>
      </c>
      <c r="V75" s="163">
        <v>0</v>
      </c>
      <c r="W75" s="163">
        <v>0</v>
      </c>
      <c r="X75" s="170">
        <v>0</v>
      </c>
    </row>
    <row r="76" spans="1:25" x14ac:dyDescent="0.25">
      <c r="A76" s="171" t="s">
        <v>118</v>
      </c>
      <c r="B76" s="172">
        <f>SUM(B66:B75)</f>
        <v>1624.3999999999999</v>
      </c>
      <c r="C76" s="185">
        <f>SUM(C66:C75)</f>
        <v>0</v>
      </c>
      <c r="D76" s="172">
        <f>SUM(D66:D75)</f>
        <v>1624.3999999999999</v>
      </c>
      <c r="E76" s="176"/>
      <c r="F76" s="171">
        <f>SUM(F66:F75)</f>
        <v>1670</v>
      </c>
      <c r="G76" s="171"/>
      <c r="H76" s="171">
        <f>SUM(H66:H75)</f>
        <v>1670</v>
      </c>
      <c r="I76" s="176"/>
      <c r="J76" s="172">
        <f>SUM(J66:J75)</f>
        <v>1583.1000000000001</v>
      </c>
      <c r="K76" s="185">
        <v>0</v>
      </c>
      <c r="L76" s="172">
        <f>SUM(L66:L75)</f>
        <v>1584.1000000000001</v>
      </c>
      <c r="M76" s="174"/>
      <c r="N76" s="171">
        <f>SUM(N66:N75)</f>
        <v>1500</v>
      </c>
      <c r="O76" s="171">
        <v>0</v>
      </c>
      <c r="P76" s="171">
        <f>SUM(P66:P75)</f>
        <v>1500</v>
      </c>
      <c r="Q76" s="174"/>
      <c r="R76" s="175">
        <v>1720</v>
      </c>
      <c r="S76" s="171">
        <v>0</v>
      </c>
      <c r="T76" s="177">
        <v>1720</v>
      </c>
      <c r="U76" s="174"/>
      <c r="V76" s="175">
        <f>SUM(V66:V75)</f>
        <v>2040</v>
      </c>
      <c r="W76" s="171">
        <f>SUM(W66:W75)</f>
        <v>0</v>
      </c>
      <c r="X76" s="177">
        <f>SUM(X66:X75)</f>
        <v>2040</v>
      </c>
      <c r="Y76" s="174"/>
    </row>
    <row r="77" spans="1:25" x14ac:dyDescent="0.25">
      <c r="A77" s="178" t="s">
        <v>121</v>
      </c>
      <c r="B77" s="181">
        <v>-1550</v>
      </c>
      <c r="C77" s="229">
        <v>0</v>
      </c>
      <c r="D77" s="181">
        <v>-1550</v>
      </c>
      <c r="E77" s="154"/>
      <c r="F77" s="212">
        <v>-1580</v>
      </c>
      <c r="G77" s="227">
        <v>0</v>
      </c>
      <c r="H77" s="212">
        <v>-1580</v>
      </c>
      <c r="I77" s="144"/>
      <c r="J77" s="181">
        <f>J64-J76</f>
        <v>-1505.4</v>
      </c>
      <c r="K77" s="229">
        <v>0</v>
      </c>
      <c r="L77" s="181">
        <v>-1505.4</v>
      </c>
      <c r="M77" s="138"/>
      <c r="N77" s="212">
        <v>-1400</v>
      </c>
      <c r="O77" s="227">
        <v>0</v>
      </c>
      <c r="P77" s="212">
        <f>P64-P76</f>
        <v>-1400</v>
      </c>
      <c r="Q77" s="138"/>
      <c r="R77" s="243">
        <v>-1620</v>
      </c>
      <c r="S77" s="244">
        <v>0</v>
      </c>
      <c r="T77" s="243">
        <v>-1620</v>
      </c>
      <c r="U77" s="138"/>
      <c r="V77" s="243">
        <f>V64-V76</f>
        <v>-1940</v>
      </c>
      <c r="W77" s="244">
        <v>0</v>
      </c>
      <c r="X77" s="243">
        <f>X64-X76</f>
        <v>-1940</v>
      </c>
      <c r="Y77" s="138"/>
    </row>
    <row r="78" spans="1:25" x14ac:dyDescent="0.25">
      <c r="A78" s="163" t="s">
        <v>122</v>
      </c>
      <c r="B78" s="159">
        <v>1550</v>
      </c>
      <c r="C78" s="169">
        <v>0</v>
      </c>
      <c r="D78" s="160">
        <v>1550</v>
      </c>
      <c r="E78" s="161"/>
      <c r="F78" s="245">
        <v>1580</v>
      </c>
      <c r="G78" s="246">
        <v>0</v>
      </c>
      <c r="H78" s="245">
        <v>1580</v>
      </c>
      <c r="I78" s="165"/>
      <c r="J78" s="159">
        <v>1505.4</v>
      </c>
      <c r="K78" s="169">
        <v>0</v>
      </c>
      <c r="L78" s="160">
        <v>1505.4</v>
      </c>
      <c r="N78" s="245">
        <v>1400</v>
      </c>
      <c r="O78" s="246">
        <v>0</v>
      </c>
      <c r="P78" s="245">
        <v>1400</v>
      </c>
      <c r="R78" s="260">
        <v>1620</v>
      </c>
      <c r="S78" s="168">
        <v>0</v>
      </c>
      <c r="T78" s="184">
        <v>1620</v>
      </c>
      <c r="U78" s="247"/>
      <c r="V78" s="260">
        <v>1940</v>
      </c>
      <c r="W78" s="168">
        <v>0</v>
      </c>
      <c r="X78" s="184">
        <v>1940</v>
      </c>
    </row>
    <row r="79" spans="1:25" ht="15.75" thickBot="1" x14ac:dyDescent="0.3">
      <c r="A79" s="146" t="s">
        <v>123</v>
      </c>
      <c r="B79" s="217">
        <v>0</v>
      </c>
      <c r="C79" s="146">
        <v>0</v>
      </c>
      <c r="D79" s="192">
        <v>0</v>
      </c>
      <c r="E79" s="150"/>
      <c r="F79" s="248">
        <v>0</v>
      </c>
      <c r="G79" s="249">
        <v>0</v>
      </c>
      <c r="H79" s="250">
        <v>0</v>
      </c>
      <c r="I79" s="150"/>
      <c r="J79" s="217">
        <v>0</v>
      </c>
      <c r="K79" s="146">
        <v>0</v>
      </c>
      <c r="L79" s="192">
        <v>0</v>
      </c>
      <c r="M79" s="139"/>
      <c r="N79" s="248">
        <v>0</v>
      </c>
      <c r="O79" s="249">
        <v>0</v>
      </c>
      <c r="P79" s="250">
        <v>0</v>
      </c>
      <c r="Q79" s="139"/>
      <c r="R79" s="248">
        <v>0</v>
      </c>
      <c r="S79" s="249">
        <v>0</v>
      </c>
      <c r="T79" s="250">
        <v>0</v>
      </c>
      <c r="U79" s="139"/>
      <c r="V79" s="261">
        <f>V77+V78</f>
        <v>0</v>
      </c>
      <c r="W79" s="261">
        <f t="shared" ref="W79:X79" si="31">W77+W78</f>
        <v>0</v>
      </c>
      <c r="X79" s="261">
        <f t="shared" si="31"/>
        <v>0</v>
      </c>
      <c r="Y79" s="138"/>
    </row>
    <row r="80" spans="1:25" ht="15.75" thickBot="1" x14ac:dyDescent="0.3">
      <c r="B80" s="237"/>
      <c r="C80" s="237"/>
      <c r="D80" s="237"/>
      <c r="J80" s="237"/>
      <c r="K80" s="237"/>
      <c r="L80" s="237"/>
      <c r="R80" s="237"/>
      <c r="S80" s="237"/>
      <c r="T80" s="237"/>
      <c r="V80" s="237"/>
      <c r="W80" s="237"/>
      <c r="X80" s="237"/>
    </row>
    <row r="81" spans="1:25" ht="15.75" thickBot="1" x14ac:dyDescent="0.3">
      <c r="A81" s="141" t="s">
        <v>129</v>
      </c>
      <c r="B81" s="251" t="s">
        <v>41</v>
      </c>
      <c r="C81" s="141" t="s">
        <v>110</v>
      </c>
      <c r="D81" s="148" t="s">
        <v>111</v>
      </c>
      <c r="E81" s="138"/>
      <c r="F81" s="274" t="s">
        <v>41</v>
      </c>
      <c r="G81" s="275" t="s">
        <v>110</v>
      </c>
      <c r="H81" s="276" t="s">
        <v>111</v>
      </c>
      <c r="I81" s="201"/>
      <c r="J81" s="251" t="s">
        <v>41</v>
      </c>
      <c r="K81" s="141" t="s">
        <v>110</v>
      </c>
      <c r="L81" s="148" t="s">
        <v>111</v>
      </c>
      <c r="M81" s="138"/>
      <c r="N81" s="274" t="s">
        <v>41</v>
      </c>
      <c r="O81" s="275" t="s">
        <v>110</v>
      </c>
      <c r="P81" s="276" t="s">
        <v>111</v>
      </c>
      <c r="Q81" s="138"/>
      <c r="R81" s="274" t="s">
        <v>41</v>
      </c>
      <c r="S81" s="275" t="s">
        <v>110</v>
      </c>
      <c r="T81" s="276" t="s">
        <v>111</v>
      </c>
      <c r="U81" s="138"/>
      <c r="V81" s="274" t="s">
        <v>41</v>
      </c>
      <c r="W81" s="275" t="s">
        <v>110</v>
      </c>
      <c r="X81" s="276" t="s">
        <v>111</v>
      </c>
      <c r="Y81" s="138"/>
    </row>
    <row r="82" spans="1:25" ht="15.75" thickBot="1" x14ac:dyDescent="0.3">
      <c r="A82" s="141" t="s">
        <v>112</v>
      </c>
      <c r="B82" s="200"/>
      <c r="C82" s="141"/>
      <c r="D82" s="145"/>
      <c r="E82" s="138"/>
      <c r="F82" s="274"/>
      <c r="G82" s="275"/>
      <c r="H82" s="276"/>
      <c r="I82" s="201"/>
      <c r="J82" s="200"/>
      <c r="K82" s="141"/>
      <c r="L82" s="145"/>
      <c r="M82" s="138"/>
      <c r="N82" s="274"/>
      <c r="O82" s="275"/>
      <c r="P82" s="276"/>
      <c r="Q82" s="138"/>
      <c r="R82" s="274"/>
      <c r="S82" s="275"/>
      <c r="T82" s="276"/>
      <c r="U82" s="138"/>
      <c r="V82" s="274"/>
      <c r="W82" s="275"/>
      <c r="X82" s="276"/>
      <c r="Y82" s="138"/>
    </row>
    <row r="83" spans="1:25" x14ac:dyDescent="0.25">
      <c r="A83" s="202" t="s">
        <v>115</v>
      </c>
      <c r="B83" s="157">
        <v>36837.599999999999</v>
      </c>
      <c r="C83" s="157">
        <v>6838.6</v>
      </c>
      <c r="D83" s="157">
        <v>29998.9</v>
      </c>
      <c r="E83" s="203"/>
      <c r="F83" s="252">
        <v>33300</v>
      </c>
      <c r="G83" s="252">
        <v>390</v>
      </c>
      <c r="H83" s="252">
        <v>29400</v>
      </c>
      <c r="I83" s="201"/>
      <c r="J83" s="157">
        <v>40112.199999999997</v>
      </c>
      <c r="K83" s="157">
        <v>8252.7000000000007</v>
      </c>
      <c r="L83" s="157">
        <v>31859.5</v>
      </c>
      <c r="M83" s="138"/>
      <c r="N83" s="252">
        <f>O83+P83</f>
        <v>42068</v>
      </c>
      <c r="O83" s="252">
        <v>8235</v>
      </c>
      <c r="P83" s="252">
        <v>33833</v>
      </c>
      <c r="Q83" s="138"/>
      <c r="R83" s="252">
        <v>41800</v>
      </c>
      <c r="S83" s="252">
        <v>5150</v>
      </c>
      <c r="T83" s="252">
        <v>36650</v>
      </c>
      <c r="U83" s="138"/>
      <c r="V83" s="252">
        <f>V90</f>
        <v>45180</v>
      </c>
      <c r="W83" s="252">
        <f>W90</f>
        <v>8130</v>
      </c>
      <c r="X83" s="252">
        <f>X90</f>
        <v>37050</v>
      </c>
      <c r="Y83" s="138"/>
    </row>
    <row r="84" spans="1:25" x14ac:dyDescent="0.25">
      <c r="A84" s="163" t="s">
        <v>52</v>
      </c>
      <c r="B84" s="256">
        <v>29788.6</v>
      </c>
      <c r="C84" s="160">
        <v>6281.3</v>
      </c>
      <c r="D84" s="160">
        <v>23507.200000000001</v>
      </c>
      <c r="E84" s="205"/>
      <c r="F84" s="277">
        <v>28700</v>
      </c>
      <c r="G84" s="162">
        <v>3900</v>
      </c>
      <c r="H84" s="162">
        <v>24800</v>
      </c>
      <c r="I84" s="190"/>
      <c r="J84" s="256">
        <f>K84+L84</f>
        <v>32942.5</v>
      </c>
      <c r="K84" s="255">
        <f>K6+K32+K58</f>
        <v>7317</v>
      </c>
      <c r="L84" s="255">
        <f>L6+L32+L58</f>
        <v>25625.500000000004</v>
      </c>
      <c r="N84" s="277">
        <f t="shared" ref="N84:O84" si="32">N6+N32+N58</f>
        <v>33100</v>
      </c>
      <c r="O84" s="162">
        <f t="shared" si="32"/>
        <v>7400</v>
      </c>
      <c r="P84" s="162">
        <f>P6+P32+P58</f>
        <v>25700</v>
      </c>
      <c r="R84" s="277">
        <v>35150</v>
      </c>
      <c r="S84" s="162">
        <v>5050</v>
      </c>
      <c r="T84" s="162">
        <v>30100</v>
      </c>
      <c r="V84" s="277">
        <f>W84+X84</f>
        <v>37400</v>
      </c>
      <c r="W84" s="162">
        <f>W6+W32+W58</f>
        <v>7200</v>
      </c>
      <c r="X84" s="162">
        <f>X6+X32+X58</f>
        <v>30200</v>
      </c>
    </row>
    <row r="85" spans="1:25" x14ac:dyDescent="0.25">
      <c r="A85" s="163" t="s">
        <v>116</v>
      </c>
      <c r="B85" s="159">
        <v>0</v>
      </c>
      <c r="C85" s="169">
        <v>0</v>
      </c>
      <c r="D85" s="160">
        <v>0</v>
      </c>
      <c r="F85" s="278">
        <v>0</v>
      </c>
      <c r="G85" s="163">
        <v>0</v>
      </c>
      <c r="H85" s="163">
        <v>0</v>
      </c>
      <c r="J85" s="256">
        <f t="shared" ref="J85:J89" si="33">K85+L85</f>
        <v>0</v>
      </c>
      <c r="K85" s="168">
        <v>0</v>
      </c>
      <c r="L85" s="255">
        <f>0</f>
        <v>0</v>
      </c>
      <c r="N85" s="277">
        <f t="shared" ref="N85:N89" si="34">O85+P85</f>
        <v>0</v>
      </c>
      <c r="O85" s="163">
        <v>0</v>
      </c>
      <c r="P85" s="163">
        <v>0</v>
      </c>
      <c r="R85" s="278">
        <v>0</v>
      </c>
      <c r="S85" s="163">
        <v>0</v>
      </c>
      <c r="T85" s="163">
        <v>0</v>
      </c>
      <c r="V85" s="277">
        <f t="shared" ref="V85:V89" si="35">W85+X85</f>
        <v>0</v>
      </c>
      <c r="W85" s="163">
        <v>0</v>
      </c>
      <c r="X85" s="163">
        <v>0</v>
      </c>
    </row>
    <row r="86" spans="1:25" x14ac:dyDescent="0.25">
      <c r="A86" s="163" t="s">
        <v>117</v>
      </c>
      <c r="B86" s="159">
        <v>3165.6</v>
      </c>
      <c r="C86" s="160">
        <v>0</v>
      </c>
      <c r="D86" s="160">
        <v>3165.6</v>
      </c>
      <c r="E86" s="205"/>
      <c r="F86" s="277">
        <v>1400</v>
      </c>
      <c r="G86" s="163">
        <v>0</v>
      </c>
      <c r="H86" s="162">
        <v>1400</v>
      </c>
      <c r="J86" s="256">
        <f t="shared" si="33"/>
        <v>3143</v>
      </c>
      <c r="K86" s="166">
        <f>K34+K60</f>
        <v>0</v>
      </c>
      <c r="L86" s="255">
        <v>3143</v>
      </c>
      <c r="N86" s="277">
        <f t="shared" ref="N86:O86" si="36">N8+N34</f>
        <v>3200</v>
      </c>
      <c r="O86" s="162">
        <f t="shared" si="36"/>
        <v>0</v>
      </c>
      <c r="P86" s="162">
        <f>P8+P34</f>
        <v>3200</v>
      </c>
      <c r="R86" s="277">
        <v>1400</v>
      </c>
      <c r="S86" s="170">
        <v>0</v>
      </c>
      <c r="T86" s="162">
        <v>1400</v>
      </c>
      <c r="V86" s="277">
        <f t="shared" si="35"/>
        <v>1100</v>
      </c>
      <c r="W86" s="162">
        <f>W34+W60</f>
        <v>0</v>
      </c>
      <c r="X86" s="162">
        <f>X34</f>
        <v>1100</v>
      </c>
    </row>
    <row r="87" spans="1:25" x14ac:dyDescent="0.25">
      <c r="A87" s="163" t="s">
        <v>46</v>
      </c>
      <c r="B87" s="159">
        <v>1370.5</v>
      </c>
      <c r="C87" s="168">
        <v>0</v>
      </c>
      <c r="D87" s="160">
        <v>1370.5</v>
      </c>
      <c r="E87" s="205"/>
      <c r="F87" s="278">
        <v>1000</v>
      </c>
      <c r="G87" s="163">
        <v>0</v>
      </c>
      <c r="H87" s="163">
        <v>1000</v>
      </c>
      <c r="J87" s="256">
        <f t="shared" si="33"/>
        <v>1439.5</v>
      </c>
      <c r="K87" s="166">
        <f>K35+K61+K9</f>
        <v>0</v>
      </c>
      <c r="L87" s="255">
        <f>L35+L61+L9</f>
        <v>1439.5</v>
      </c>
      <c r="N87" s="278">
        <f t="shared" ref="N87:O87" si="37">N9+N35+0</f>
        <v>1500</v>
      </c>
      <c r="O87" s="163">
        <f t="shared" si="37"/>
        <v>0</v>
      </c>
      <c r="P87" s="163">
        <f>P9+P35+0</f>
        <v>1500</v>
      </c>
      <c r="R87" s="277">
        <v>1500</v>
      </c>
      <c r="S87" s="170">
        <v>0</v>
      </c>
      <c r="T87" s="162">
        <v>1500</v>
      </c>
      <c r="V87" s="277">
        <f t="shared" si="35"/>
        <v>1400</v>
      </c>
      <c r="W87" s="162">
        <f>W35+W61+W9</f>
        <v>0</v>
      </c>
      <c r="X87" s="162">
        <f>X35+X61+X9</f>
        <v>1400</v>
      </c>
    </row>
    <row r="88" spans="1:25" x14ac:dyDescent="0.25">
      <c r="A88" s="163" t="s">
        <v>47</v>
      </c>
      <c r="B88" s="167">
        <v>0</v>
      </c>
      <c r="C88" s="168">
        <v>0</v>
      </c>
      <c r="D88" s="168">
        <v>0</v>
      </c>
      <c r="F88" s="277">
        <v>0</v>
      </c>
      <c r="G88" s="163">
        <v>0</v>
      </c>
      <c r="H88" s="162">
        <v>0</v>
      </c>
      <c r="J88" s="256">
        <f t="shared" si="33"/>
        <v>0</v>
      </c>
      <c r="K88" s="166">
        <f>K10+K36+K62</f>
        <v>0</v>
      </c>
      <c r="L88" s="255">
        <f>L10+L36+L62</f>
        <v>0</v>
      </c>
      <c r="N88" s="277">
        <v>1500</v>
      </c>
      <c r="O88" s="162">
        <v>1500</v>
      </c>
      <c r="P88" s="162">
        <v>1500</v>
      </c>
      <c r="R88" s="277">
        <v>1200</v>
      </c>
      <c r="S88" s="170">
        <v>0</v>
      </c>
      <c r="T88" s="162">
        <v>1200</v>
      </c>
      <c r="V88" s="277">
        <f t="shared" si="35"/>
        <v>2200</v>
      </c>
      <c r="W88" s="162">
        <f>W10+W36+W62</f>
        <v>0</v>
      </c>
      <c r="X88" s="162">
        <f>X10+X36+X62</f>
        <v>2200</v>
      </c>
    </row>
    <row r="89" spans="1:25" x14ac:dyDescent="0.25">
      <c r="A89" s="163" t="s">
        <v>2</v>
      </c>
      <c r="B89" s="159">
        <v>2512.9</v>
      </c>
      <c r="C89" s="160">
        <v>557.29999999999995</v>
      </c>
      <c r="D89" s="160">
        <v>1955.6</v>
      </c>
      <c r="E89" s="205"/>
      <c r="F89" s="277">
        <v>2200</v>
      </c>
      <c r="G89" s="170">
        <v>0</v>
      </c>
      <c r="H89" s="162">
        <v>2200</v>
      </c>
      <c r="J89" s="256">
        <f t="shared" si="33"/>
        <v>3054.1000000000004</v>
      </c>
      <c r="K89" s="255">
        <v>935.7</v>
      </c>
      <c r="L89" s="255">
        <f>L11+L37+L63</f>
        <v>2118.4</v>
      </c>
      <c r="N89" s="277">
        <f t="shared" si="34"/>
        <v>2285</v>
      </c>
      <c r="O89" s="170">
        <v>935</v>
      </c>
      <c r="P89" s="162">
        <f>P11+P22+P63</f>
        <v>1350</v>
      </c>
      <c r="R89" s="277">
        <v>2550</v>
      </c>
      <c r="S89" s="164">
        <v>100</v>
      </c>
      <c r="T89" s="162">
        <v>2450</v>
      </c>
      <c r="V89" s="277">
        <f t="shared" si="35"/>
        <v>3080</v>
      </c>
      <c r="W89" s="162">
        <f>W11+W37+W63</f>
        <v>930</v>
      </c>
      <c r="X89" s="162">
        <f>X11+X37+X63</f>
        <v>2150</v>
      </c>
    </row>
    <row r="90" spans="1:25" x14ac:dyDescent="0.25">
      <c r="A90" s="171" t="s">
        <v>118</v>
      </c>
      <c r="B90" s="172">
        <f>SUM(B84:B89)</f>
        <v>36837.599999999999</v>
      </c>
      <c r="C90" s="172">
        <f>SUM(C84:C89)</f>
        <v>6838.6</v>
      </c>
      <c r="D90" s="172">
        <f>SUM(D84:D89)</f>
        <v>29998.899999999998</v>
      </c>
      <c r="E90" s="209"/>
      <c r="F90" s="279">
        <f>SUM(F84:F89)</f>
        <v>33300</v>
      </c>
      <c r="G90" s="177">
        <f>SUM(G84:G89)</f>
        <v>3900</v>
      </c>
      <c r="H90" s="175">
        <f>SUM(H84:H89)</f>
        <v>29400</v>
      </c>
      <c r="I90" s="174"/>
      <c r="J90" s="267">
        <f>SUM(J84:J89)</f>
        <v>40579.1</v>
      </c>
      <c r="K90" s="172">
        <f>SUM(K84:K89)</f>
        <v>8252.7000000000007</v>
      </c>
      <c r="L90" s="172">
        <f>SUM(L84:L89)</f>
        <v>32326.400000000005</v>
      </c>
      <c r="M90" s="174"/>
      <c r="N90" s="279">
        <f>SUM(N84:N89)</f>
        <v>41585</v>
      </c>
      <c r="O90" s="177">
        <f>SUM(O84:O89)</f>
        <v>9835</v>
      </c>
      <c r="P90" s="175">
        <f>SUM(P84:P89)</f>
        <v>33250</v>
      </c>
      <c r="Q90" s="174"/>
      <c r="R90" s="279">
        <v>41800</v>
      </c>
      <c r="S90" s="177">
        <v>5150</v>
      </c>
      <c r="T90" s="175">
        <v>36650</v>
      </c>
      <c r="U90" s="174"/>
      <c r="V90" s="279">
        <f>SUM(V84:V89)</f>
        <v>45180</v>
      </c>
      <c r="W90" s="177">
        <f>SUM(W84:W89)</f>
        <v>8130</v>
      </c>
      <c r="X90" s="175">
        <f>SUM(X84:X89)</f>
        <v>37050</v>
      </c>
      <c r="Y90" s="174"/>
    </row>
    <row r="91" spans="1:25" x14ac:dyDescent="0.25">
      <c r="A91" s="178" t="s">
        <v>119</v>
      </c>
      <c r="B91" s="181">
        <v>78703</v>
      </c>
      <c r="C91" s="181">
        <v>6605.4</v>
      </c>
      <c r="D91" s="181">
        <v>72097.5</v>
      </c>
      <c r="E91" s="203"/>
      <c r="F91" s="280">
        <v>75300</v>
      </c>
      <c r="G91" s="212">
        <v>2800</v>
      </c>
      <c r="H91" s="212">
        <v>72500</v>
      </c>
      <c r="I91" s="138"/>
      <c r="J91" s="268">
        <v>84079.2</v>
      </c>
      <c r="K91" s="181">
        <v>7369.6</v>
      </c>
      <c r="L91" s="181">
        <v>56307.4</v>
      </c>
      <c r="M91" s="138"/>
      <c r="N91" s="280">
        <f>P91+O91</f>
        <v>88263</v>
      </c>
      <c r="O91" s="212">
        <v>7380</v>
      </c>
      <c r="P91" s="212">
        <v>80883</v>
      </c>
      <c r="Q91" s="138"/>
      <c r="R91" s="280">
        <v>88832</v>
      </c>
      <c r="S91" s="212">
        <v>4430</v>
      </c>
      <c r="T91" s="212">
        <v>84402</v>
      </c>
      <c r="U91" s="138"/>
      <c r="V91" s="280">
        <f>V102</f>
        <v>96780</v>
      </c>
      <c r="W91" s="212">
        <f>W102</f>
        <v>6240</v>
      </c>
      <c r="X91" s="212">
        <f>X102</f>
        <v>90540</v>
      </c>
      <c r="Y91" s="138"/>
    </row>
    <row r="92" spans="1:25" x14ac:dyDescent="0.25">
      <c r="A92" s="163" t="s">
        <v>10</v>
      </c>
      <c r="B92" s="159">
        <v>6201.3</v>
      </c>
      <c r="C92" s="160">
        <v>390.6</v>
      </c>
      <c r="D92" s="160">
        <v>5810.7</v>
      </c>
      <c r="E92" s="205"/>
      <c r="F92" s="277">
        <v>4050</v>
      </c>
      <c r="G92" s="163">
        <v>50</v>
      </c>
      <c r="H92" s="162">
        <v>4000</v>
      </c>
      <c r="J92" s="256">
        <f>K92+L92</f>
        <v>7178.0999999999995</v>
      </c>
      <c r="K92" s="255">
        <v>109.9</v>
      </c>
      <c r="L92" s="255">
        <f t="shared" ref="K92:L96" si="38">L14+L40+L66</f>
        <v>7068.2</v>
      </c>
      <c r="N92" s="162">
        <f t="shared" ref="N92:O92" si="39">N40+N14</f>
        <v>7200</v>
      </c>
      <c r="O92" s="162">
        <f t="shared" si="39"/>
        <v>100</v>
      </c>
      <c r="P92" s="162">
        <f>P40+P14</f>
        <v>7100</v>
      </c>
      <c r="R92" s="277">
        <v>5600</v>
      </c>
      <c r="S92" s="162">
        <v>100</v>
      </c>
      <c r="T92" s="162">
        <v>5500</v>
      </c>
      <c r="V92" s="277">
        <f t="shared" ref="V92:V101" si="40">W92+X92</f>
        <v>6150</v>
      </c>
      <c r="W92" s="162">
        <f t="shared" ref="W92:X96" si="41">W14+W40+W66</f>
        <v>150</v>
      </c>
      <c r="X92" s="162">
        <f t="shared" si="41"/>
        <v>6000</v>
      </c>
    </row>
    <row r="93" spans="1:25" x14ac:dyDescent="0.25">
      <c r="A93" s="163" t="s">
        <v>12</v>
      </c>
      <c r="B93" s="159">
        <v>9018.2999999999993</v>
      </c>
      <c r="C93" s="160">
        <v>1013.9</v>
      </c>
      <c r="D93" s="160">
        <v>8004.4</v>
      </c>
      <c r="E93" s="205"/>
      <c r="F93" s="277">
        <v>8900</v>
      </c>
      <c r="G93" s="164">
        <v>1100</v>
      </c>
      <c r="H93" s="162">
        <v>7800</v>
      </c>
      <c r="J93" s="256">
        <f t="shared" ref="J93:J101" si="42">K93+L93</f>
        <v>9522.5</v>
      </c>
      <c r="K93" s="255">
        <f t="shared" si="38"/>
        <v>775.9</v>
      </c>
      <c r="L93" s="255">
        <f t="shared" si="38"/>
        <v>8746.6</v>
      </c>
      <c r="N93" s="162">
        <f t="shared" ref="N93:O93" si="43">N15+N41+N67</f>
        <v>9550</v>
      </c>
      <c r="O93" s="162">
        <f t="shared" si="43"/>
        <v>800</v>
      </c>
      <c r="P93" s="162">
        <f>P15+P41+P67</f>
        <v>8750</v>
      </c>
      <c r="R93" s="277">
        <v>9682.2999999999993</v>
      </c>
      <c r="S93" s="164">
        <v>300</v>
      </c>
      <c r="T93" s="162">
        <v>9382.2999999999993</v>
      </c>
      <c r="V93" s="277">
        <f t="shared" si="40"/>
        <v>10200</v>
      </c>
      <c r="W93" s="162">
        <f t="shared" si="41"/>
        <v>900</v>
      </c>
      <c r="X93" s="162">
        <f t="shared" si="41"/>
        <v>9300</v>
      </c>
    </row>
    <row r="94" spans="1:25" x14ac:dyDescent="0.25">
      <c r="A94" s="163" t="s">
        <v>14</v>
      </c>
      <c r="B94" s="159">
        <v>3897.4</v>
      </c>
      <c r="C94" s="168">
        <v>307.10000000000002</v>
      </c>
      <c r="D94" s="160">
        <v>3590.3</v>
      </c>
      <c r="E94" s="205"/>
      <c r="F94" s="277">
        <v>3800</v>
      </c>
      <c r="G94" s="170">
        <v>0</v>
      </c>
      <c r="H94" s="162">
        <v>3800</v>
      </c>
      <c r="J94" s="256">
        <f t="shared" si="42"/>
        <v>4416.8</v>
      </c>
      <c r="K94" s="255">
        <f t="shared" si="38"/>
        <v>88.3</v>
      </c>
      <c r="L94" s="255">
        <f t="shared" si="38"/>
        <v>4328.5</v>
      </c>
      <c r="N94" s="162">
        <f t="shared" ref="N94:O94" si="44">N16+N42+N60</f>
        <v>4400</v>
      </c>
      <c r="O94" s="162">
        <f t="shared" si="44"/>
        <v>100</v>
      </c>
      <c r="P94" s="162">
        <f>P16+P42+P60</f>
        <v>4300</v>
      </c>
      <c r="R94" s="277">
        <v>6240</v>
      </c>
      <c r="S94" s="163">
        <v>0</v>
      </c>
      <c r="T94" s="162">
        <v>6240</v>
      </c>
      <c r="V94" s="277">
        <f t="shared" si="40"/>
        <v>7000</v>
      </c>
      <c r="W94" s="162">
        <f t="shared" si="41"/>
        <v>0</v>
      </c>
      <c r="X94" s="162">
        <f t="shared" si="41"/>
        <v>7000</v>
      </c>
    </row>
    <row r="95" spans="1:25" x14ac:dyDescent="0.25">
      <c r="A95" s="163" t="s">
        <v>16</v>
      </c>
      <c r="B95" s="159">
        <v>9036.7000000000007</v>
      </c>
      <c r="C95" s="160">
        <v>511.8</v>
      </c>
      <c r="D95" s="160">
        <v>8524.9</v>
      </c>
      <c r="E95" s="205"/>
      <c r="F95" s="277">
        <v>9060</v>
      </c>
      <c r="G95" s="170">
        <v>60</v>
      </c>
      <c r="H95" s="162">
        <v>9000</v>
      </c>
      <c r="J95" s="256">
        <f t="shared" si="42"/>
        <v>9700.9</v>
      </c>
      <c r="K95" s="255">
        <f t="shared" si="38"/>
        <v>146</v>
      </c>
      <c r="L95" s="255">
        <v>9554.9</v>
      </c>
      <c r="N95" s="162">
        <f t="shared" ref="N95:O95" si="45">N17+N43+N69</f>
        <v>9700</v>
      </c>
      <c r="O95" s="162">
        <f t="shared" si="45"/>
        <v>150</v>
      </c>
      <c r="P95" s="162">
        <f>P17+P43+P69</f>
        <v>9600</v>
      </c>
      <c r="R95" s="277">
        <v>9380</v>
      </c>
      <c r="S95" s="162">
        <v>100</v>
      </c>
      <c r="T95" s="162">
        <v>9280</v>
      </c>
      <c r="V95" s="277">
        <f t="shared" si="40"/>
        <v>9800</v>
      </c>
      <c r="W95" s="162">
        <f t="shared" si="41"/>
        <v>200</v>
      </c>
      <c r="X95" s="162">
        <f t="shared" si="41"/>
        <v>9600</v>
      </c>
    </row>
    <row r="96" spans="1:25" x14ac:dyDescent="0.25">
      <c r="A96" s="163" t="s">
        <v>18</v>
      </c>
      <c r="B96" s="159">
        <v>26824.7</v>
      </c>
      <c r="C96" s="160">
        <v>1029.7</v>
      </c>
      <c r="D96" s="160">
        <v>25794.9</v>
      </c>
      <c r="E96" s="205"/>
      <c r="F96" s="277">
        <v>29700</v>
      </c>
      <c r="G96" s="170">
        <v>800</v>
      </c>
      <c r="H96" s="162">
        <v>28970</v>
      </c>
      <c r="J96" s="256">
        <f t="shared" si="42"/>
        <v>28383.4</v>
      </c>
      <c r="K96" s="255">
        <f t="shared" si="38"/>
        <v>1775.2</v>
      </c>
      <c r="L96" s="255">
        <f t="shared" si="38"/>
        <v>26608.2</v>
      </c>
      <c r="N96" s="277">
        <f t="shared" ref="N96:N101" si="46">O96+P96</f>
        <v>30080</v>
      </c>
      <c r="O96" s="170">
        <v>1890</v>
      </c>
      <c r="P96" s="162">
        <v>28190</v>
      </c>
      <c r="R96" s="277">
        <v>32960</v>
      </c>
      <c r="S96" s="164">
        <v>1200</v>
      </c>
      <c r="T96" s="162">
        <v>31760</v>
      </c>
      <c r="V96" s="277">
        <f t="shared" si="40"/>
        <v>36430</v>
      </c>
      <c r="W96" s="162">
        <f t="shared" si="41"/>
        <v>630</v>
      </c>
      <c r="X96" s="162">
        <f>X44+X18</f>
        <v>35800</v>
      </c>
    </row>
    <row r="97" spans="1:25" x14ac:dyDescent="0.25">
      <c r="A97" s="163" t="s">
        <v>23</v>
      </c>
      <c r="B97" s="159">
        <v>8271.9</v>
      </c>
      <c r="C97" s="160">
        <v>327.10000000000002</v>
      </c>
      <c r="D97" s="160">
        <v>7944.8</v>
      </c>
      <c r="E97" s="205"/>
      <c r="F97" s="277">
        <v>9160</v>
      </c>
      <c r="G97" s="170">
        <v>250</v>
      </c>
      <c r="H97" s="162">
        <v>8910</v>
      </c>
      <c r="J97" s="256">
        <f t="shared" si="42"/>
        <v>8798.1999999999989</v>
      </c>
      <c r="K97" s="264">
        <v>518.79999999999995</v>
      </c>
      <c r="L97" s="255">
        <v>8279.4</v>
      </c>
      <c r="N97" s="277">
        <f t="shared" si="46"/>
        <v>8920</v>
      </c>
      <c r="O97" s="170">
        <v>520</v>
      </c>
      <c r="P97" s="162">
        <v>8400</v>
      </c>
      <c r="R97" s="277">
        <v>10430</v>
      </c>
      <c r="S97" s="164">
        <v>300</v>
      </c>
      <c r="T97" s="162">
        <v>10130</v>
      </c>
      <c r="V97" s="277">
        <f t="shared" si="40"/>
        <v>11080</v>
      </c>
      <c r="W97" s="162">
        <f>W19+W45</f>
        <v>180</v>
      </c>
      <c r="X97" s="162">
        <f>X45+X19</f>
        <v>10900</v>
      </c>
    </row>
    <row r="98" spans="1:25" x14ac:dyDescent="0.25">
      <c r="A98" s="163" t="s">
        <v>25</v>
      </c>
      <c r="B98" s="159">
        <v>19.8</v>
      </c>
      <c r="C98" s="169">
        <v>0</v>
      </c>
      <c r="D98" s="160">
        <v>19.8</v>
      </c>
      <c r="F98" s="278">
        <v>60</v>
      </c>
      <c r="G98" s="170">
        <v>0</v>
      </c>
      <c r="H98" s="163">
        <v>60</v>
      </c>
      <c r="J98" s="256">
        <f t="shared" si="42"/>
        <v>29.5</v>
      </c>
      <c r="K98" s="253">
        <v>0</v>
      </c>
      <c r="L98" s="255">
        <v>29.5</v>
      </c>
      <c r="N98" s="277">
        <f t="shared" si="46"/>
        <v>34</v>
      </c>
      <c r="O98" s="170">
        <v>0</v>
      </c>
      <c r="P98" s="163">
        <v>34</v>
      </c>
      <c r="R98" s="277">
        <v>50</v>
      </c>
      <c r="S98" s="271">
        <v>0</v>
      </c>
      <c r="T98" s="162">
        <v>50</v>
      </c>
      <c r="V98" s="277">
        <f t="shared" si="40"/>
        <v>50</v>
      </c>
      <c r="W98" s="271">
        <v>0</v>
      </c>
      <c r="X98" s="162">
        <f>X46+0</f>
        <v>50</v>
      </c>
    </row>
    <row r="99" spans="1:25" x14ac:dyDescent="0.25">
      <c r="A99" s="163" t="s">
        <v>27</v>
      </c>
      <c r="B99" s="159">
        <v>8955.6</v>
      </c>
      <c r="C99" s="207">
        <v>937.5</v>
      </c>
      <c r="D99" s="160">
        <v>8018.1</v>
      </c>
      <c r="E99" s="205"/>
      <c r="F99" s="277">
        <v>7640</v>
      </c>
      <c r="G99" s="170">
        <v>440</v>
      </c>
      <c r="H99" s="162">
        <v>7200</v>
      </c>
      <c r="J99" s="256">
        <f t="shared" si="42"/>
        <v>9870.3000000000011</v>
      </c>
      <c r="K99" s="265">
        <v>1519.7</v>
      </c>
      <c r="L99" s="266">
        <v>8350.6</v>
      </c>
      <c r="N99" s="162">
        <f t="shared" ref="N99:O99" si="47">N47+N21</f>
        <v>9750</v>
      </c>
      <c r="O99" s="162">
        <f t="shared" si="47"/>
        <v>1400</v>
      </c>
      <c r="P99" s="162">
        <f>P47+P21</f>
        <v>8350</v>
      </c>
      <c r="R99" s="277">
        <v>10760</v>
      </c>
      <c r="S99" s="272">
        <v>1100</v>
      </c>
      <c r="T99" s="273">
        <v>9660</v>
      </c>
      <c r="V99" s="277">
        <f t="shared" si="40"/>
        <v>10040</v>
      </c>
      <c r="W99" s="273">
        <f>W21+W47+0</f>
        <v>1500</v>
      </c>
      <c r="X99" s="273">
        <f>X21+X47+40</f>
        <v>8540</v>
      </c>
    </row>
    <row r="100" spans="1:25" x14ac:dyDescent="0.25">
      <c r="A100" s="163" t="s">
        <v>29</v>
      </c>
      <c r="B100" s="159">
        <v>6477.3</v>
      </c>
      <c r="C100" s="207">
        <v>2087.6999999999998</v>
      </c>
      <c r="D100" s="160">
        <v>4389.6000000000004</v>
      </c>
      <c r="E100" s="205"/>
      <c r="F100" s="277">
        <v>2860</v>
      </c>
      <c r="G100" s="170">
        <v>100</v>
      </c>
      <c r="H100" s="162">
        <v>2760</v>
      </c>
      <c r="J100" s="256">
        <f t="shared" si="42"/>
        <v>6179.5</v>
      </c>
      <c r="K100" s="264">
        <v>2435.8000000000002</v>
      </c>
      <c r="L100" s="255">
        <v>3743.7</v>
      </c>
      <c r="N100" s="162">
        <f t="shared" ref="N100:O100" si="48">N22+N48</f>
        <v>6150</v>
      </c>
      <c r="O100" s="162">
        <f t="shared" si="48"/>
        <v>2400</v>
      </c>
      <c r="P100" s="162">
        <f>P22+P48</f>
        <v>3750</v>
      </c>
      <c r="R100" s="277">
        <v>3730</v>
      </c>
      <c r="S100" s="164">
        <v>1330</v>
      </c>
      <c r="T100" s="162">
        <v>2400</v>
      </c>
      <c r="V100" s="277">
        <f t="shared" si="40"/>
        <v>6030</v>
      </c>
      <c r="W100" s="162">
        <f>W22+W48+0</f>
        <v>1580</v>
      </c>
      <c r="X100" s="162">
        <f>X22+X48+0</f>
        <v>4450</v>
      </c>
    </row>
    <row r="101" spans="1:25" x14ac:dyDescent="0.25">
      <c r="A101" s="163" t="s">
        <v>128</v>
      </c>
      <c r="B101" s="167">
        <v>0</v>
      </c>
      <c r="C101" s="169">
        <v>0</v>
      </c>
      <c r="D101" s="168">
        <v>0</v>
      </c>
      <c r="F101" s="278"/>
      <c r="G101" s="170">
        <v>0</v>
      </c>
      <c r="H101" s="163"/>
      <c r="J101" s="256">
        <f t="shared" si="42"/>
        <v>0</v>
      </c>
      <c r="K101" s="264"/>
      <c r="L101" s="255"/>
      <c r="N101" s="277">
        <f t="shared" si="46"/>
        <v>0</v>
      </c>
      <c r="O101" s="170">
        <v>0</v>
      </c>
      <c r="P101" s="163">
        <v>0</v>
      </c>
      <c r="R101" s="278">
        <v>0</v>
      </c>
      <c r="S101" s="170">
        <v>0</v>
      </c>
      <c r="T101" s="163">
        <v>0</v>
      </c>
      <c r="V101" s="277">
        <f t="shared" si="40"/>
        <v>0</v>
      </c>
      <c r="W101" s="170">
        <v>1100</v>
      </c>
      <c r="X101" s="162">
        <f>X75+X49+X23</f>
        <v>-1100</v>
      </c>
    </row>
    <row r="102" spans="1:25" x14ac:dyDescent="0.25">
      <c r="A102" s="171" t="s">
        <v>118</v>
      </c>
      <c r="B102" s="172">
        <f>SUM(B92:B101)</f>
        <v>78703.000000000015</v>
      </c>
      <c r="C102" s="210">
        <f>SUM(C92:C101)</f>
        <v>6605.4000000000005</v>
      </c>
      <c r="D102" s="172">
        <f>SUM(D92:D101)</f>
        <v>72097.500000000015</v>
      </c>
      <c r="E102" s="174"/>
      <c r="F102" s="175">
        <f>SUM(F92:F101)</f>
        <v>75230</v>
      </c>
      <c r="G102" s="185">
        <f>SUM(G92:G101)</f>
        <v>2800</v>
      </c>
      <c r="H102" s="175">
        <f>SUM(H92:H101)</f>
        <v>72500</v>
      </c>
      <c r="I102" s="174"/>
      <c r="J102" s="172">
        <f>SUM(J92:J101)</f>
        <v>84079.2</v>
      </c>
      <c r="K102" s="210">
        <f>SUM(K92:K101)</f>
        <v>7369.6</v>
      </c>
      <c r="L102" s="172">
        <f>SUM(L92:L101)</f>
        <v>76709.599999999991</v>
      </c>
      <c r="M102" s="174"/>
      <c r="N102" s="175">
        <f>SUM(N92:N101)</f>
        <v>85784</v>
      </c>
      <c r="O102" s="185">
        <f>SUM(O92:O101)</f>
        <v>7360</v>
      </c>
      <c r="P102" s="175">
        <f>SUM(P92:P101)</f>
        <v>78474</v>
      </c>
      <c r="Q102" s="174"/>
      <c r="R102" s="175">
        <f>SUM(R92:R101)</f>
        <v>88832.3</v>
      </c>
      <c r="S102" s="177">
        <v>4430</v>
      </c>
      <c r="T102" s="175">
        <f>SUM(T92:T101)</f>
        <v>84402.3</v>
      </c>
      <c r="U102" s="174"/>
      <c r="V102" s="175">
        <f>SUM(V92:V101)</f>
        <v>96780</v>
      </c>
      <c r="W102" s="177">
        <f>SUM(W92:W101)</f>
        <v>6240</v>
      </c>
      <c r="X102" s="175">
        <f>SUM(X92:X101)</f>
        <v>90540</v>
      </c>
      <c r="Y102" s="174"/>
    </row>
    <row r="103" spans="1:25" x14ac:dyDescent="0.25">
      <c r="A103" s="178" t="s">
        <v>130</v>
      </c>
      <c r="B103" s="181">
        <v>-41865.300000000003</v>
      </c>
      <c r="C103" s="214">
        <v>233.3</v>
      </c>
      <c r="D103" s="181">
        <v>-42098.6</v>
      </c>
      <c r="E103" s="203"/>
      <c r="F103" s="212">
        <v>-42000</v>
      </c>
      <c r="G103" s="254">
        <v>1100</v>
      </c>
      <c r="H103" s="212">
        <v>-43100</v>
      </c>
      <c r="I103" s="138"/>
      <c r="J103" s="181">
        <f>J90-J102</f>
        <v>-43500.1</v>
      </c>
      <c r="K103" s="214">
        <f>K90-K102</f>
        <v>883.10000000000036</v>
      </c>
      <c r="L103" s="181">
        <f>L90-L102</f>
        <v>-44383.199999999983</v>
      </c>
      <c r="M103" s="138"/>
      <c r="N103" s="212">
        <v>-45080</v>
      </c>
      <c r="O103" s="212">
        <f>O90-O102</f>
        <v>2475</v>
      </c>
      <c r="P103" s="212">
        <f>P90-P102</f>
        <v>-45224</v>
      </c>
      <c r="Q103" s="138"/>
      <c r="R103" s="212">
        <v>-47032</v>
      </c>
      <c r="S103" s="213">
        <v>720</v>
      </c>
      <c r="T103" s="212">
        <v>-47752</v>
      </c>
      <c r="U103" s="138"/>
      <c r="V103" s="212">
        <f>V90-V102</f>
        <v>-51600</v>
      </c>
      <c r="W103" s="212">
        <f t="shared" ref="W103:X103" si="49">W90-W102</f>
        <v>1890</v>
      </c>
      <c r="X103" s="212">
        <f t="shared" si="49"/>
        <v>-53490</v>
      </c>
      <c r="Y103" s="138"/>
    </row>
    <row r="104" spans="1:25" x14ac:dyDescent="0.25">
      <c r="A104" s="163" t="s">
        <v>122</v>
      </c>
      <c r="B104" s="159">
        <v>42000</v>
      </c>
      <c r="C104" s="169">
        <v>0</v>
      </c>
      <c r="D104" s="160">
        <v>42000</v>
      </c>
      <c r="E104" s="205"/>
      <c r="F104" s="277">
        <v>42000</v>
      </c>
      <c r="G104" s="170">
        <v>0</v>
      </c>
      <c r="H104" s="162">
        <v>42000</v>
      </c>
      <c r="J104" s="159">
        <v>45080</v>
      </c>
      <c r="K104" s="169">
        <v>0</v>
      </c>
      <c r="L104" s="160">
        <v>45080</v>
      </c>
      <c r="N104" s="277">
        <v>45080</v>
      </c>
      <c r="O104" s="170">
        <v>0</v>
      </c>
      <c r="P104" s="162">
        <v>45080</v>
      </c>
      <c r="R104" s="260">
        <v>47032</v>
      </c>
      <c r="S104" s="170">
        <v>0</v>
      </c>
      <c r="T104" s="162">
        <v>47032</v>
      </c>
      <c r="V104" s="260">
        <v>51600</v>
      </c>
      <c r="W104" s="169">
        <v>0</v>
      </c>
      <c r="X104" s="166">
        <v>51600</v>
      </c>
    </row>
    <row r="105" spans="1:25" ht="15.75" thickBot="1" x14ac:dyDescent="0.3">
      <c r="A105" s="146" t="s">
        <v>123</v>
      </c>
      <c r="B105" s="217">
        <v>134.69999999999999</v>
      </c>
      <c r="C105" s="191">
        <v>233.3</v>
      </c>
      <c r="D105" s="192">
        <v>-98.6</v>
      </c>
      <c r="E105" s="203"/>
      <c r="F105" s="218">
        <v>0</v>
      </c>
      <c r="G105" s="219">
        <v>1100</v>
      </c>
      <c r="H105" s="220">
        <v>-1100</v>
      </c>
      <c r="I105" s="138"/>
      <c r="J105" s="217">
        <f>J103+J104</f>
        <v>1579.9000000000015</v>
      </c>
      <c r="K105" s="191">
        <f>K103+K104</f>
        <v>883.10000000000036</v>
      </c>
      <c r="L105" s="192">
        <f>L103+L104</f>
        <v>696.80000000001746</v>
      </c>
      <c r="M105" s="138"/>
      <c r="N105" s="218">
        <v>0</v>
      </c>
      <c r="O105" s="221">
        <f>O103+O104</f>
        <v>2475</v>
      </c>
      <c r="P105" s="222">
        <f>P103+P104</f>
        <v>-144</v>
      </c>
      <c r="Q105" s="138"/>
      <c r="R105" s="218">
        <v>0</v>
      </c>
      <c r="S105" s="221">
        <v>720</v>
      </c>
      <c r="T105" s="222">
        <v>-720</v>
      </c>
      <c r="U105" s="138"/>
      <c r="V105" s="222">
        <f t="shared" ref="V105:W105" si="50">V103+V104</f>
        <v>0</v>
      </c>
      <c r="W105" s="222">
        <f t="shared" si="50"/>
        <v>1890</v>
      </c>
      <c r="X105" s="222">
        <f>X103+X104</f>
        <v>-1890</v>
      </c>
      <c r="Y105" s="138"/>
    </row>
    <row r="107" spans="1:25" x14ac:dyDescent="0.25">
      <c r="T107" s="1"/>
      <c r="V107" s="205"/>
    </row>
    <row r="108" spans="1:25" x14ac:dyDescent="0.25">
      <c r="A108" t="s">
        <v>135</v>
      </c>
    </row>
    <row r="109" spans="1:25" x14ac:dyDescent="0.25">
      <c r="A109" t="s">
        <v>136</v>
      </c>
    </row>
  </sheetData>
  <pageMargins left="0.7" right="0.7" top="0.78740157499999996" bottom="0.78740157499999996" header="0.3" footer="0.3"/>
  <pageSetup paperSize="8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NR 2023</vt:lpstr>
      <vt:lpstr>střediska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2022-10-14T10:29:03Z</cp:lastPrinted>
  <dcterms:created xsi:type="dcterms:W3CDTF">2017-02-23T12:10:09Z</dcterms:created>
  <dcterms:modified xsi:type="dcterms:W3CDTF">2022-11-15T12:36:01Z</dcterms:modified>
</cp:coreProperties>
</file>